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comments1.xml" ContentType="application/vnd.openxmlformats-officedocument.spreadsheetml.comments+xml"/>
  <Override PartName="/xl/drawings/drawing2.xml" ContentType="application/vnd.openxmlformats-officedocument.drawing+xml"/>
  <Override PartName="/xl/embeddings/oleObject8.bin" ContentType="application/vnd.openxmlformats-officedocument.oleObject"/>
  <Override PartName="/xl/comments2.xml" ContentType="application/vnd.openxmlformats-officedocument.spreadsheetml.comments+xml"/>
  <Override PartName="/xl/drawings/drawing3.xml" ContentType="application/vnd.openxmlformats-officedocument.drawing+xml"/>
  <Override PartName="/xl/embeddings/oleObject9.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7" rupBuild="19001"/>
  <workbookPr defaultThemeVersion="166925"/>
  <mc:AlternateContent xmlns:mc="http://schemas.openxmlformats.org/markup-compatibility/2006">
    <mc:Choice Requires="x15">
      <x15ac:absPath xmlns:x15ac="http://schemas.microsoft.com/office/spreadsheetml/2010/11/ac" url="C:\Users\kpol\Dropbox_gmail\Dropbox\myWork\myServer\master_code_rev8_5_demo_emulation\"/>
    </mc:Choice>
  </mc:AlternateContent>
  <bookViews>
    <workbookView xWindow="0" yWindow="0" windowWidth="23040" windowHeight="8436" tabRatio="755" activeTab="2" xr2:uid="{00000000-000D-0000-FFFF-FFFF00000000}"/>
  </bookViews>
  <sheets>
    <sheet name="Readme" sheetId="12" r:id="rId1"/>
    <sheet name="Mode Selection" sheetId="13" r:id="rId2"/>
    <sheet name="Emulation Mode" sheetId="8" r:id="rId3"/>
    <sheet name="Deployment Mode" sheetId="11" r:id="rId4"/>
    <sheet name="scratch-deployment" sheetId="14" state="hidden" r:id="rId5"/>
    <sheet name="scratch-emulation" sheetId="15" r:id="rId6"/>
    <sheet name="generated-file" sheetId="17" r:id="rId7"/>
  </sheets>
  <calcPr calcId="171027"/>
  <extLst>
    <ext xmlns:x15="http://schemas.microsoft.com/office/spreadsheetml/2010/11/main" uri="{140A7094-0E35-4892-8432-C4D2E57EDEB5}">
      <x15:workbookPr chartTrackingRefBase="1"/>
    </ext>
    <ext xmlns:mx="http://schemas.microsoft.com/office/mac/excel/2008/main" uri="{7523E5D3-25F3-A5E0-1632-64F254C22452}">
      <mx:ArchID Flags="2"/>
    </ext>
  </extLst>
</workbook>
</file>

<file path=xl/calcChain.xml><?xml version="1.0" encoding="utf-8"?>
<calcChain xmlns="http://schemas.openxmlformats.org/spreadsheetml/2006/main">
  <c r="D1" i="17" l="1"/>
  <c r="B79" i="15" l="1"/>
  <c r="B58" i="15" l="1"/>
  <c r="F14" i="15" s="1"/>
  <c r="B59" i="15"/>
  <c r="F15" i="15" s="1"/>
  <c r="B57" i="15"/>
  <c r="F13" i="15"/>
  <c r="A76" i="15"/>
  <c r="B76" i="15"/>
  <c r="A77" i="15"/>
  <c r="B77" i="15"/>
  <c r="F125" i="15" s="1"/>
  <c r="A78" i="15"/>
  <c r="F126" i="15" s="1"/>
  <c r="B78" i="15"/>
  <c r="F127" i="15"/>
  <c r="A80" i="15"/>
  <c r="B80" i="15"/>
  <c r="F128" i="15"/>
  <c r="B69" i="15"/>
  <c r="B70" i="15"/>
  <c r="F22" i="15" s="1"/>
  <c r="B71" i="15"/>
  <c r="B72" i="15"/>
  <c r="B68" i="15"/>
  <c r="F23" i="15"/>
  <c r="F24" i="15"/>
  <c r="E1" i="17"/>
  <c r="A6" i="17" s="1"/>
  <c r="B50" i="15"/>
  <c r="F7" i="15" s="1"/>
  <c r="B51" i="15"/>
  <c r="F8" i="15"/>
  <c r="B52" i="15"/>
  <c r="F9" i="15"/>
  <c r="B53" i="15"/>
  <c r="F10" i="15" s="1"/>
  <c r="B60" i="15"/>
  <c r="F16" i="15" s="1"/>
  <c r="B67" i="15"/>
  <c r="F20" i="15" s="1"/>
  <c r="F21" i="15"/>
  <c r="F28" i="15"/>
  <c r="B44" i="15"/>
  <c r="C44" i="15" s="1"/>
  <c r="F29" i="15" s="1"/>
  <c r="B45" i="15"/>
  <c r="C45" i="15" s="1"/>
  <c r="F30" i="15" s="1"/>
  <c r="F31" i="15"/>
  <c r="C4" i="15"/>
  <c r="F34" i="15" s="1"/>
  <c r="C5" i="15"/>
  <c r="F35" i="15" s="1"/>
  <c r="C6" i="15"/>
  <c r="F36" i="15"/>
  <c r="C7" i="15"/>
  <c r="F37" i="15"/>
  <c r="C8" i="15"/>
  <c r="F38" i="15" s="1"/>
  <c r="C9" i="15"/>
  <c r="F39" i="15"/>
  <c r="C10" i="15"/>
  <c r="F40" i="15"/>
  <c r="C11" i="15"/>
  <c r="F41" i="15"/>
  <c r="C12" i="15"/>
  <c r="F42" i="15" s="1"/>
  <c r="C13" i="15"/>
  <c r="F43" i="15" s="1"/>
  <c r="C14" i="15"/>
  <c r="F44" i="15"/>
  <c r="C15" i="15"/>
  <c r="F45" i="15"/>
  <c r="C16" i="15"/>
  <c r="F46" i="15" s="1"/>
  <c r="C17" i="15"/>
  <c r="F47" i="15"/>
  <c r="C18" i="15"/>
  <c r="F48" i="15"/>
  <c r="C19" i="15"/>
  <c r="F49" i="15"/>
  <c r="D23" i="15"/>
  <c r="F52" i="15"/>
  <c r="C23" i="15"/>
  <c r="F54" i="15"/>
  <c r="D24" i="15"/>
  <c r="F67" i="15" s="1"/>
  <c r="C24" i="15"/>
  <c r="F69" i="15" s="1"/>
  <c r="F73" i="15"/>
  <c r="C26" i="15"/>
  <c r="F75" i="15" s="1"/>
  <c r="D25" i="15"/>
  <c r="F78" i="15"/>
  <c r="C25" i="15"/>
  <c r="F80" i="15"/>
  <c r="D31" i="15"/>
  <c r="F105" i="15" s="1"/>
  <c r="C31" i="15"/>
  <c r="F107" i="15" s="1"/>
  <c r="D32" i="15"/>
  <c r="F110" i="15"/>
  <c r="C32" i="15"/>
  <c r="F112" i="15"/>
  <c r="D34" i="15"/>
  <c r="F114" i="15"/>
  <c r="C34" i="15"/>
  <c r="F116" i="15"/>
  <c r="D33" i="15"/>
  <c r="F119" i="15"/>
  <c r="C33" i="15"/>
  <c r="F121" i="15"/>
  <c r="F1" i="15"/>
  <c r="A3" i="17"/>
  <c r="F1" i="14"/>
  <c r="B59" i="14"/>
  <c r="B60" i="14"/>
  <c r="B61" i="14"/>
  <c r="B62" i="14"/>
  <c r="B58" i="14"/>
  <c r="B46" i="15"/>
  <c r="B43" i="15"/>
  <c r="B32" i="15"/>
  <c r="B33" i="15"/>
  <c r="B34" i="15"/>
  <c r="B31" i="15"/>
  <c r="D26" i="15"/>
  <c r="B24" i="15"/>
  <c r="B25" i="15"/>
  <c r="B26" i="15"/>
  <c r="B23" i="15"/>
  <c r="B5" i="15"/>
  <c r="B6" i="15"/>
  <c r="B7" i="15"/>
  <c r="B8" i="15"/>
  <c r="B9" i="15"/>
  <c r="B10" i="15"/>
  <c r="B11" i="15"/>
  <c r="B12" i="15"/>
  <c r="B13" i="15"/>
  <c r="B14" i="15"/>
  <c r="B15" i="15"/>
  <c r="B16" i="15"/>
  <c r="B17" i="15"/>
  <c r="B18" i="15"/>
  <c r="B19" i="15"/>
  <c r="B4" i="15"/>
  <c r="D26" i="14"/>
  <c r="B50" i="14"/>
  <c r="F7" i="14"/>
  <c r="B51" i="14"/>
  <c r="F8" i="14"/>
  <c r="B52" i="14"/>
  <c r="F9" i="14"/>
  <c r="B53" i="14"/>
  <c r="F10" i="14"/>
  <c r="B54" i="14"/>
  <c r="F11" i="14"/>
  <c r="F14" i="14"/>
  <c r="F15" i="14"/>
  <c r="F16" i="14"/>
  <c r="F17" i="14"/>
  <c r="F18" i="14"/>
  <c r="F22" i="14"/>
  <c r="B44" i="14"/>
  <c r="C44" i="14"/>
  <c r="F23" i="14"/>
  <c r="B45" i="14"/>
  <c r="C45" i="14"/>
  <c r="F24" i="14"/>
  <c r="F25" i="14"/>
  <c r="C4" i="14"/>
  <c r="F28" i="14"/>
  <c r="C5" i="14"/>
  <c r="F29" i="14"/>
  <c r="C6" i="14"/>
  <c r="F30" i="14"/>
  <c r="C7" i="14"/>
  <c r="F31" i="14"/>
  <c r="C8" i="14"/>
  <c r="F32" i="14"/>
  <c r="C9" i="14"/>
  <c r="F33" i="14"/>
  <c r="C10" i="14"/>
  <c r="F34" i="14"/>
  <c r="C11" i="14"/>
  <c r="F35" i="14"/>
  <c r="C12" i="14"/>
  <c r="F36" i="14"/>
  <c r="C13" i="14"/>
  <c r="F37" i="14"/>
  <c r="C14" i="14"/>
  <c r="F38" i="14"/>
  <c r="C15" i="14"/>
  <c r="F39" i="14"/>
  <c r="C16" i="14"/>
  <c r="F40" i="14"/>
  <c r="C17" i="14"/>
  <c r="F41" i="14"/>
  <c r="C18" i="14"/>
  <c r="F42" i="14"/>
  <c r="C19" i="14"/>
  <c r="F43" i="14"/>
  <c r="D23" i="14"/>
  <c r="F46" i="14"/>
  <c r="C23" i="14"/>
  <c r="F48" i="14"/>
  <c r="D24" i="14"/>
  <c r="F52" i="14"/>
  <c r="C24" i="14"/>
  <c r="F54" i="14"/>
  <c r="F57" i="14"/>
  <c r="C26" i="14"/>
  <c r="F59" i="14"/>
  <c r="D25" i="14"/>
  <c r="F62" i="14"/>
  <c r="C25" i="14"/>
  <c r="F64" i="14"/>
  <c r="D31" i="14"/>
  <c r="F89" i="14"/>
  <c r="C31" i="14"/>
  <c r="F91" i="14"/>
  <c r="D32" i="14"/>
  <c r="F94" i="14"/>
  <c r="C32" i="14"/>
  <c r="F96" i="14"/>
  <c r="D34" i="14"/>
  <c r="F98" i="14"/>
  <c r="C34" i="14"/>
  <c r="F100" i="14"/>
  <c r="D33" i="14"/>
  <c r="F103" i="14"/>
  <c r="C33" i="14"/>
  <c r="F105" i="14"/>
  <c r="G8" i="17"/>
  <c r="B5" i="14"/>
  <c r="B6" i="14"/>
  <c r="B7" i="14"/>
  <c r="B8" i="14"/>
  <c r="B9" i="14"/>
  <c r="B10" i="14"/>
  <c r="B11" i="14"/>
  <c r="B12" i="14"/>
  <c r="B13" i="14"/>
  <c r="B14" i="14"/>
  <c r="B15" i="14"/>
  <c r="B16" i="14"/>
  <c r="B17" i="14"/>
  <c r="B18" i="14"/>
  <c r="B19" i="14"/>
  <c r="B4" i="14"/>
  <c r="B46" i="14"/>
  <c r="B43" i="14"/>
  <c r="B32" i="14"/>
  <c r="B33" i="14"/>
  <c r="B34" i="14"/>
  <c r="B31" i="14"/>
  <c r="B24" i="14"/>
  <c r="B25" i="14"/>
  <c r="B26" i="14"/>
  <c r="B23" i="14"/>
  <c r="A12" i="17" l="1"/>
  <c r="A5" i="17"/>
  <c r="A11" i="17"/>
  <c r="A129" i="17"/>
  <c r="A7" i="17"/>
  <c r="A17" i="17"/>
  <c r="A25" i="17"/>
  <c r="A33" i="17"/>
  <c r="A41" i="17"/>
  <c r="A49" i="17"/>
  <c r="A57" i="17"/>
  <c r="A65" i="17"/>
  <c r="A73" i="17"/>
  <c r="A81" i="17"/>
  <c r="A97" i="17"/>
  <c r="A121" i="17"/>
  <c r="A156" i="17"/>
  <c r="A66" i="17"/>
  <c r="A114" i="17"/>
  <c r="A149" i="17"/>
  <c r="A8" i="17"/>
  <c r="A18" i="17"/>
  <c r="A26" i="17"/>
  <c r="A58" i="17"/>
  <c r="A74" i="17"/>
  <c r="A106" i="17"/>
  <c r="A141" i="17"/>
  <c r="A9" i="17"/>
  <c r="A19" i="17"/>
  <c r="A27" i="17"/>
  <c r="A35" i="17"/>
  <c r="A43" i="17"/>
  <c r="A51" i="17"/>
  <c r="A59" i="17"/>
  <c r="A67" i="17"/>
  <c r="A75" i="17"/>
  <c r="A83" i="17"/>
  <c r="A91" i="17"/>
  <c r="A99" i="17"/>
  <c r="A107" i="17"/>
  <c r="A115" i="17"/>
  <c r="A123" i="17"/>
  <c r="A134" i="17"/>
  <c r="A142" i="17"/>
  <c r="A150" i="17"/>
  <c r="A158" i="17"/>
  <c r="A28" i="17"/>
  <c r="A60" i="17"/>
  <c r="A76" i="17"/>
  <c r="A92" i="17"/>
  <c r="A116" i="17"/>
  <c r="A135" i="17"/>
  <c r="A151" i="17"/>
  <c r="A85" i="17"/>
  <c r="A117" i="17"/>
  <c r="A152" i="17"/>
  <c r="A10" i="17"/>
  <c r="A20" i="17"/>
  <c r="A36" i="17"/>
  <c r="A44" i="17"/>
  <c r="A52" i="17"/>
  <c r="A68" i="17"/>
  <c r="A84" i="17"/>
  <c r="A100" i="17"/>
  <c r="A108" i="17"/>
  <c r="A124" i="17"/>
  <c r="A143" i="17"/>
  <c r="A159" i="17"/>
  <c r="A101" i="17"/>
  <c r="A125" i="17"/>
  <c r="A144" i="17"/>
  <c r="A13" i="17"/>
  <c r="A21" i="17"/>
  <c r="A29" i="17"/>
  <c r="A37" i="17"/>
  <c r="A45" i="17"/>
  <c r="A53" i="17"/>
  <c r="A61" i="17"/>
  <c r="A69" i="17"/>
  <c r="A77" i="17"/>
  <c r="A93" i="17"/>
  <c r="A109" i="17"/>
  <c r="A136" i="17"/>
  <c r="A160" i="17"/>
  <c r="A14" i="17"/>
  <c r="A22" i="17"/>
  <c r="A30" i="17"/>
  <c r="A38" i="17"/>
  <c r="A46" i="17"/>
  <c r="A54" i="17"/>
  <c r="A62" i="17"/>
  <c r="A70" i="17"/>
  <c r="A78" i="17"/>
  <c r="A86" i="17"/>
  <c r="A94" i="17"/>
  <c r="A102" i="17"/>
  <c r="A110" i="17"/>
  <c r="A118" i="17"/>
  <c r="A126" i="17"/>
  <c r="A137" i="17"/>
  <c r="A145" i="17"/>
  <c r="A153" i="17"/>
  <c r="A161" i="17"/>
  <c r="A148" i="17"/>
  <c r="A42" i="17"/>
  <c r="A82" i="17"/>
  <c r="A122" i="17"/>
  <c r="A15" i="17"/>
  <c r="A23" i="17"/>
  <c r="A31" i="17"/>
  <c r="A39" i="17"/>
  <c r="A47" i="17"/>
  <c r="A55" i="17"/>
  <c r="A63" i="17"/>
  <c r="A71" i="17"/>
  <c r="A79" i="17"/>
  <c r="A87" i="17"/>
  <c r="A95" i="17"/>
  <c r="A103" i="17"/>
  <c r="A111" i="17"/>
  <c r="A119" i="17"/>
  <c r="A127" i="17"/>
  <c r="A138" i="17"/>
  <c r="A146" i="17"/>
  <c r="A154" i="17"/>
  <c r="A139" i="17"/>
  <c r="A155" i="17"/>
  <c r="A89" i="17"/>
  <c r="A113" i="17"/>
  <c r="A140" i="17"/>
  <c r="A50" i="17"/>
  <c r="A90" i="17"/>
  <c r="A133" i="17"/>
  <c r="A16" i="17"/>
  <c r="A24" i="17"/>
  <c r="A32" i="17"/>
  <c r="A40" i="17"/>
  <c r="A48" i="17"/>
  <c r="A56" i="17"/>
  <c r="A64" i="17"/>
  <c r="A72" i="17"/>
  <c r="A80" i="17"/>
  <c r="A88" i="17"/>
  <c r="A96" i="17"/>
  <c r="A104" i="17"/>
  <c r="A112" i="17"/>
  <c r="A120" i="17"/>
  <c r="A130" i="17"/>
  <c r="A147" i="17"/>
  <c r="A105" i="17"/>
  <c r="A132" i="17"/>
  <c r="A34" i="17"/>
  <c r="A98" i="17"/>
  <c r="A157" i="17"/>
  <c r="A131" i="17"/>
  <c r="F124" i="15"/>
  <c r="A128" i="17"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kpol</author>
  </authors>
  <commentList>
    <comment ref="C3" authorId="0" shapeId="0" xr:uid="{7142BDB6-BC9E-4E8E-A5C9-10A95903D892}">
      <text>
        <r>
          <rPr>
            <b/>
            <sz val="9"/>
            <color indexed="81"/>
            <rFont val="Tahoma"/>
            <charset val="1"/>
          </rPr>
          <t>kpol:</t>
        </r>
        <r>
          <rPr>
            <sz val="9"/>
            <color indexed="81"/>
            <rFont val="Tahoma"/>
            <charset val="1"/>
          </rPr>
          <t xml:space="preserve">
options: 
(1) emulation-mode 
(2) deployment-mode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kpol</author>
  </authors>
  <commentList>
    <comment ref="D16" authorId="0" shapeId="0" xr:uid="{23C4DD0D-FBF7-484A-B8DF-0CF9D79F1688}">
      <text>
        <r>
          <rPr>
            <b/>
            <sz val="9"/>
            <color indexed="81"/>
            <rFont val="Tahoma"/>
            <charset val="1"/>
          </rPr>
          <t xml:space="preserve">kpol:
</t>
        </r>
        <r>
          <rPr>
            <sz val="9"/>
            <color indexed="81"/>
            <rFont val="Tahoma"/>
            <family val="2"/>
          </rPr>
          <t>ethernet interface of PC#2 that is wired to PC#1</t>
        </r>
      </text>
    </comment>
    <comment ref="D17" authorId="0" shapeId="0" xr:uid="{8A4DD0EA-9643-4DA9-9A75-8E392376936D}">
      <text>
        <r>
          <rPr>
            <b/>
            <sz val="9"/>
            <color indexed="81"/>
            <rFont val="Tahoma"/>
            <charset val="1"/>
          </rPr>
          <t>kpol:</t>
        </r>
        <r>
          <rPr>
            <sz val="9"/>
            <color indexed="81"/>
            <rFont val="Tahoma"/>
            <charset val="1"/>
          </rPr>
          <t xml:space="preserve">
Ethernet interface of PC-2 that is wired to PC-3</t>
        </r>
      </text>
    </comment>
  </commentList>
</comments>
</file>

<file path=xl/sharedStrings.xml><?xml version="1.0" encoding="utf-8"?>
<sst xmlns="http://schemas.openxmlformats.org/spreadsheetml/2006/main" count="497" uniqueCount="182">
  <si>
    <t>kin_link_1</t>
  </si>
  <si>
    <t>Link</t>
  </si>
  <si>
    <t>kin_link_0</t>
  </si>
  <si>
    <t>kin_link_2</t>
  </si>
  <si>
    <t>kin_link_3</t>
  </si>
  <si>
    <t>udp</t>
  </si>
  <si>
    <t>serial</t>
  </si>
  <si>
    <t>hap_link_0</t>
  </si>
  <si>
    <t>hap_link_1</t>
  </si>
  <si>
    <t>hap_link_2</t>
  </si>
  <si>
    <t>hap_link_3</t>
  </si>
  <si>
    <t>audio_link_0</t>
  </si>
  <si>
    <t>audio_link_1</t>
  </si>
  <si>
    <t>audio_link_2</t>
  </si>
  <si>
    <t>audio_link_3</t>
  </si>
  <si>
    <t>video_link_0</t>
  </si>
  <si>
    <t>video_link_1</t>
  </si>
  <si>
    <t>video_link_2</t>
  </si>
  <si>
    <t>video_link_3</t>
  </si>
  <si>
    <t>Type</t>
  </si>
  <si>
    <t>Enable/Disable</t>
  </si>
  <si>
    <t>Enable</t>
  </si>
  <si>
    <t>Disable</t>
  </si>
  <si>
    <t>Interface</t>
  </si>
  <si>
    <t>Port#</t>
  </si>
  <si>
    <t>ms_com</t>
  </si>
  <si>
    <t>Module</t>
  </si>
  <si>
    <t>IP Address</t>
  </si>
  <si>
    <t>srv</t>
  </si>
  <si>
    <t>ss_com</t>
  </si>
  <si>
    <t>10.1.1.1</t>
  </si>
  <si>
    <t>Link Enable/Disable</t>
  </si>
  <si>
    <t>haptic-entry</t>
  </si>
  <si>
    <t>interface</t>
  </si>
  <si>
    <t>haptic-exit</t>
  </si>
  <si>
    <t>mode</t>
  </si>
  <si>
    <t>address</t>
  </si>
  <si>
    <t>('/dev/ttyUSB0',230400)</t>
  </si>
  <si>
    <t>audio-exit</t>
  </si>
  <si>
    <t>video-exit</t>
  </si>
  <si>
    <t>kinematic-entry</t>
  </si>
  <si>
    <t>ms_embsys
 device type</t>
  </si>
  <si>
    <t>ms_com 
inetrface type</t>
  </si>
  <si>
    <t>ss_com 
inetrface type</t>
  </si>
  <si>
    <t>ss_embsys
 device type</t>
  </si>
  <si>
    <t>kinematic-exit</t>
  </si>
  <si>
    <t>audio-entry</t>
  </si>
  <si>
    <t>video-entry</t>
  </si>
  <si>
    <t>('/dev/ttyUSB0',115200)</t>
  </si>
  <si>
    <t>RateErrorModel</t>
  </si>
  <si>
    <t>kinematic</t>
  </si>
  <si>
    <t>haptic</t>
  </si>
  <si>
    <t>audio</t>
  </si>
  <si>
    <t>video</t>
  </si>
  <si>
    <t>NaN</t>
  </si>
  <si>
    <t>ms_embsys-app</t>
  </si>
  <si>
    <t>embsys-app-mouse</t>
  </si>
  <si>
    <t>embsys-device</t>
  </si>
  <si>
    <t>embsys-app-microphone</t>
  </si>
  <si>
    <t>ss_embsys-app</t>
  </si>
  <si>
    <t>Interface Name</t>
  </si>
  <si>
    <t>10.1.1.2</t>
  </si>
  <si>
    <t>10.1.4.1</t>
  </si>
  <si>
    <t>10.1.4.2</t>
  </si>
  <si>
    <t>Testbed-PC</t>
  </si>
  <si>
    <t>emu</t>
  </si>
  <si>
    <t>Module Realization Settings</t>
  </si>
  <si>
    <t>Emulator Settings</t>
  </si>
  <si>
    <t>Master Side Embedded App/Device Interface Settings</t>
  </si>
  <si>
    <t>Slave Side Embedded App/Device Interface Settings</t>
  </si>
  <si>
    <t>General Settings</t>
  </si>
  <si>
    <t>Testbed Configuration Mode</t>
  </si>
  <si>
    <t>Layer2 Settings for Testbed Computers</t>
  </si>
  <si>
    <t>Layer3 Settings</t>
  </si>
  <si>
    <t>Physical Wiring</t>
  </si>
  <si>
    <t>Logical Wiring</t>
  </si>
  <si>
    <t>#1</t>
  </si>
  <si>
    <t>#2</t>
  </si>
  <si>
    <t>Physical Wiring [Examples]</t>
  </si>
  <si>
    <t>Testbed Emulation Mode</t>
  </si>
  <si>
    <t>Here desired network topology with parameterized delay, bandwidth and error model is emulated using NS3. Testbed modules are realized using 3 separate computers (PC) as shown below.</t>
  </si>
  <si>
    <t xml:space="preserve">Here the testbed modules are interconnected over a real network. This mode allows the highest flexibility in terms of wiring and realizing the modules. . </t>
  </si>
  <si>
    <t>Modules can be realized in separate PC's or in a single PC depending on how they are wired physically. Examples are given below.</t>
  </si>
  <si>
    <t>Testbed Deployment Mode</t>
  </si>
  <si>
    <t>Association/realization of testbed modules with testbed computers (PCs) depend on the selected physical wiring configuration. See examples below. 
PS:  Testbed module "embsys-app" can be realized in separate testbed PC's or in the testbed PC that realizes the linked "com" module.</t>
  </si>
  <si>
    <t>ReadMe</t>
  </si>
  <si>
    <t>How to use ?  follow the below steps in order.</t>
  </si>
  <si>
    <t>Step-4: Place this excel in the TCPS testbed directory. TCPS testbed scripts (ms_com.py, srv.py, ss_com.py, emu.py) will read this excel file to generated the configuration file.</t>
  </si>
  <si>
    <t>Step-1: TCPS-testbed operates in two modes, (a) emulation mode (b) deployment mode. Select the desired mode. Multiple configurations are possible in the deployment mode, identify the right configuration. See testbed emulation mode and deployment mode description in this page for help.</t>
  </si>
  <si>
    <t>Step-2: Enter the mode selected in the "Mode Selection" worksheet adjacent to the cell "Testbed Configuration Mode"</t>
  </si>
  <si>
    <r>
      <t xml:space="preserve">Step-3: Depending on the selected mode, go to the associated worksheet and fill in the details. </t>
    </r>
    <r>
      <rPr>
        <b/>
        <i/>
        <sz val="12"/>
        <color theme="1"/>
        <rFont val="Calibri"/>
        <family val="2"/>
        <scheme val="minor"/>
      </rPr>
      <t>Grey cells are not required to filled, it is for advanced users. Only green cells need to be filled</t>
    </r>
    <r>
      <rPr>
        <i/>
        <sz val="12"/>
        <color theme="1"/>
        <rFont val="Calibri"/>
        <family val="2"/>
        <scheme val="minor"/>
      </rPr>
      <t>.</t>
    </r>
  </si>
  <si>
    <t>This excel file is used to generate the configuration file for the TCPS testbed to be used by TCPS testbed scripts ms_com.py, ss_com.py, srv.py and emu.py.</t>
  </si>
  <si>
    <t>PC_1</t>
  </si>
  <si>
    <t>PC_2</t>
  </si>
  <si>
    <t>PC_3</t>
  </si>
  <si>
    <t>PC_4</t>
  </si>
  <si>
    <t>PC_5</t>
  </si>
  <si>
    <t>PC-1 (interface-0)</t>
  </si>
  <si>
    <t>PC-2 (interface-1)</t>
  </si>
  <si>
    <t>PC-3 (interface-0)</t>
  </si>
  <si>
    <t>embsys-app-speaker</t>
  </si>
  <si>
    <t>embsys-app-videocamera</t>
  </si>
  <si>
    <t>embsys-app-videodisplay</t>
  </si>
  <si>
    <t>### IP addresses of master/slave side communication modules</t>
  </si>
  <si>
    <t># forward flow: ms_embsys-&gt;ms_com-&gt;server-&gt;ss_com-&gt;ss_embsys</t>
  </si>
  <si>
    <t># backward flow: ms_embsys&lt;-ms_com&lt;-server&lt;-ss_com&lt;-ss_embsys</t>
  </si>
  <si>
    <t>## testbed computers</t>
  </si>
  <si>
    <t>## testbed modules &amp; testbed computer association</t>
  </si>
  <si>
    <t>### enable links (0=&gt; disable, else enable)</t>
  </si>
  <si>
    <t>### set link udp ports</t>
  </si>
  <si>
    <t>###for ms_com (master side communication module)</t>
  </si>
  <si>
    <t>ms_com_fwd_flow_kinematic_exit_addr = (srv_ip,kin_link_1) #(ip,port)</t>
  </si>
  <si>
    <t>ms_com_bwd_flow_haptic_entry_addr = (ms_com_ip,hap_link_2) #(ip,port)</t>
  </si>
  <si>
    <t>ms_com_bwd_flow_video_entry_mode = "udp" #"udp"/"file"/"serial"/"local"</t>
  </si>
  <si>
    <t>ms_com_bwd_flow_audio_entry_addr = (ms_com_ip,audio_link_2) #(ip,port)</t>
  </si>
  <si>
    <t>ms_com_bwd_flow_audio_entry_mode = "udp" #"udp"/"file"/"serial"/"local"</t>
  </si>
  <si>
    <t>##for server !!!</t>
  </si>
  <si>
    <t>server_fwd_flow_kinematic_entry_addr = (srv_ip,kin_link_1) #(ip,port)</t>
  </si>
  <si>
    <t>server_fwd_flow_kinematic_exit_addr = (ss_com_ip,kin_link_2) #(ip,port)</t>
  </si>
  <si>
    <t>server_fwd_flow_kinematic_entry_mode = "udp" #"udp"/"file"/"serial"/"local"</t>
  </si>
  <si>
    <t>server_fwd_flow_kinematic_exit_mode = "udp" #"udp"/"file"/"serial"/"local"</t>
  </si>
  <si>
    <t>server_bwd_flow_haptic_entry_addr = (srv_ip,hap_link_1) #(ip,port)</t>
  </si>
  <si>
    <t>server_bwd_flow_haptic_exit_addr = (ms_com_ip,hap_link_2) #(ip,port)</t>
  </si>
  <si>
    <t>server_bwd_flow_haptic_entry_mode = "udp" #"udp"/"file"/"serial"/"local"</t>
  </si>
  <si>
    <t>server_bwd_flow_haptic_exit_mode = "udp" #"udp"/"file"/"serial"/"local"</t>
  </si>
  <si>
    <t>server_bwd_flow_video_entry_addr = (srv_ip,video_link_1) #(ip,port)</t>
  </si>
  <si>
    <t>server_bwd_flow_video_exit_addr = (ms_com_ip,video_link_2) #(ip,port)</t>
  </si>
  <si>
    <t>server_bwd_flow_video_entry_mode = "udp" #"udp"/"file"/"serial"/"local"</t>
  </si>
  <si>
    <t>server_bwd_flow_video_exit_mode = "udp" #"udp"/"file"/"serial"/"local"</t>
  </si>
  <si>
    <t>server_bwd_flow_audio_entry_addr = (srv_ip,audio_link_1) #(ip,port)</t>
  </si>
  <si>
    <t>server_bwd_flow_audio_exit_addr = (ms_com_ip,audio_link_2) #(ip,port)</t>
  </si>
  <si>
    <t>server_bwd_flow_audio_entry_mode = "udp" #"udp"/"file"/"serial"/"local"</t>
  </si>
  <si>
    <t>server_bwd_flow_audio_exit_mode = "udp" #"udp"/"file"/"serial"/"local"</t>
  </si>
  <si>
    <t>##for ss_com (slave side communication module)</t>
  </si>
  <si>
    <t>ss_com_fwd_flow_kinematic_entry_addr = (ss_com_ip,kin_link_2) #(ip,port)</t>
  </si>
  <si>
    <t>ss_com_fwd_flow_kinematic_entry_mode = "udp" #"udp"/"file"/"serial"/"local"</t>
  </si>
  <si>
    <t>ss_com_bwd_flow_haptic_entry_addr = ('/dev/ttyUSB0',115200) #(ip,port)</t>
  </si>
  <si>
    <t>ss_com_bwd_flow_video_exit_addr = (srv_ip,video_link_1) #(ip,port)</t>
  </si>
  <si>
    <t>ss_com_bwd_flow_audio_exit_addr = (srv_ip,audio_link_1) #(ip,port)</t>
  </si>
  <si>
    <t>ms_embsys_app</t>
  </si>
  <si>
    <t>ss_embsys_app</t>
  </si>
  <si>
    <t>(ms_com_ip, kin_link_0)</t>
  </si>
  <si>
    <t>ms_com_fwd_flow_kinematic_exit_mode = "udp"</t>
  </si>
  <si>
    <t xml:space="preserve">ms_com_bwd_flow_haptic_entry_mode = "udp" </t>
  </si>
  <si>
    <t>ms_embsys_app_ip</t>
  </si>
  <si>
    <t>ss_embsys_app_ip</t>
  </si>
  <si>
    <t xml:space="preserve">ms_com_bwd_flow_video_entry_addr = (ms_com_ip,video_link_2) </t>
  </si>
  <si>
    <t>(ss_com_ip, audio_link_0)</t>
  </si>
  <si>
    <t>(ss_com_ip, video_link_0)</t>
  </si>
  <si>
    <t>ss_com_bwd_flow_haptic_entry_mode = "serial"</t>
  </si>
  <si>
    <t xml:space="preserve">ss_com_bwd_flow_video_exit_mode = "udp" </t>
  </si>
  <si>
    <t xml:space="preserve">ss_com_bwd_flow_audio_exit_mode = "udp" </t>
  </si>
  <si>
    <t>### Generated file</t>
  </si>
  <si>
    <t>(ms_embsys_app_ip, audio_link_3)</t>
  </si>
  <si>
    <t>(ms_embsys_app_ip, video_link_3)</t>
  </si>
  <si>
    <t>10.114.66.195</t>
  </si>
  <si>
    <t xml:space="preserve"> </t>
  </si>
  <si>
    <t>DO NOT MAKE ANY CHANGES TO THIS SHEET</t>
  </si>
  <si>
    <t>PC_2_iface_1</t>
  </si>
  <si>
    <t>## testbed configuration mode</t>
  </si>
  <si>
    <t>Mode</t>
  </si>
  <si>
    <t>*** this sheet uses two hidden sheets in this workbook "scratch-deployment" and "scratch-emulation"</t>
  </si>
  <si>
    <t>PC-2 (interface-0)</t>
  </si>
  <si>
    <t>enx000ec6f99e99</t>
  </si>
  <si>
    <t>enp8s0</t>
  </si>
  <si>
    <t>enp1s0</t>
  </si>
  <si>
    <t>PC_1_iface_0="enp1s0"</t>
  </si>
  <si>
    <t>~/Documents/myNs3/ns-allinone-3.27/ns-3.27/</t>
  </si>
  <si>
    <t>EmulatedLinkBandwidth</t>
  </si>
  <si>
    <t>EmulatedLinkDelay</t>
  </si>
  <si>
    <t>PacketErrorModel</t>
  </si>
  <si>
    <t>PacketErrorRate(%)</t>
  </si>
  <si>
    <t>NS3EmulatorPath</t>
  </si>
  <si>
    <t>PacketErrorRate_percent</t>
  </si>
  <si>
    <t>## testbed computer interface names</t>
  </si>
  <si>
    <t>PC_1_iface_0_label</t>
  </si>
  <si>
    <t>PC_2_iface_0_label</t>
  </si>
  <si>
    <t>PC_2_iface_1_label</t>
  </si>
  <si>
    <t>PC_3_iface_0_label</t>
  </si>
  <si>
    <t>10ms</t>
  </si>
  <si>
    <t>emulation-mode</t>
  </si>
  <si>
    <t>1Mbps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</si>
</sst>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x14ac:knownFonts="1">
    <font>
      <sz val="11"/>
      <color theme="1"/>
      <name val="Calibri"/>
      <family val="2"/>
      <scheme val="minor"/>
    </font>
    <font>
      <sz val="11"/>
      <color theme="1"/>
      <name val="Calibri"/>
      <family val="2"/>
      <scheme val="minor"/>
    </font>
    <font>
      <b/>
      <sz val="11"/>
      <color theme="1"/>
      <name val="Calibri"/>
      <family val="2"/>
      <scheme val="minor"/>
    </font>
    <font>
      <b/>
      <sz val="14"/>
      <color theme="1"/>
      <name val="Calibri"/>
      <family val="2"/>
      <scheme val="minor"/>
    </font>
    <font>
      <b/>
      <sz val="12"/>
      <color theme="1"/>
      <name val="Calibri"/>
      <family val="2"/>
      <scheme val="minor"/>
    </font>
    <font>
      <i/>
      <sz val="11"/>
      <color theme="1"/>
      <name val="Calibri"/>
      <family val="2"/>
      <scheme val="minor"/>
    </font>
    <font>
      <i/>
      <sz val="12"/>
      <color theme="1"/>
      <name val="Calibri"/>
      <family val="2"/>
      <scheme val="minor"/>
    </font>
    <font>
      <sz val="12"/>
      <color theme="1"/>
      <name val="Calibri"/>
      <family val="2"/>
      <scheme val="minor"/>
    </font>
    <font>
      <b/>
      <i/>
      <sz val="12"/>
      <color theme="1"/>
      <name val="Calibri"/>
      <family val="2"/>
      <scheme val="minor"/>
    </font>
    <font>
      <sz val="11"/>
      <color rgb="FFFF0000"/>
      <name val="Calibri"/>
      <family val="2"/>
      <scheme val="minor"/>
    </font>
    <font>
      <sz val="9"/>
      <color indexed="81"/>
      <name val="Tahoma"/>
      <charset val="1"/>
    </font>
    <font>
      <b/>
      <sz val="9"/>
      <color indexed="81"/>
      <name val="Tahoma"/>
      <charset val="1"/>
    </font>
    <font>
      <sz val="9"/>
      <color indexed="81"/>
      <name val="Tahoma"/>
      <family val="2"/>
    </font>
  </fonts>
  <fills count="5">
    <fill>
      <patternFill patternType="none"/>
    </fill>
    <fill>
      <patternFill patternType="gray125"/>
    </fill>
    <fill>
      <patternFill patternType="solid">
        <fgColor theme="9" tint="0.79998168889431442"/>
        <bgColor indexed="65"/>
      </patternFill>
    </fill>
    <fill>
      <patternFill patternType="solid">
        <fgColor theme="0"/>
        <bgColor indexed="64"/>
      </patternFill>
    </fill>
    <fill>
      <patternFill patternType="solid">
        <fgColor theme="6" tint="0.59999389629810485"/>
        <bgColor indexed="65"/>
      </patternFill>
    </fill>
  </fills>
  <borders count="21">
    <border>
      <left/>
      <right/>
      <top/>
      <bottom/>
      <diagonal/>
    </border>
    <border>
      <left style="thin">
        <color auto="1"/>
      </left>
      <right style="thin">
        <color auto="1"/>
      </right>
      <top style="thin">
        <color auto="1"/>
      </top>
      <bottom style="thin">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right style="medium">
        <color auto="1"/>
      </right>
      <top/>
      <bottom/>
      <diagonal/>
    </border>
    <border>
      <left style="medium">
        <color auto="1"/>
      </left>
      <right/>
      <top/>
      <bottom/>
      <diagonal/>
    </border>
    <border>
      <left style="medium">
        <color auto="1"/>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3">
    <xf numFmtId="0" fontId="0" fillId="0" borderId="0"/>
    <xf numFmtId="0" fontId="1" fillId="2" borderId="0" applyNumberFormat="0" applyBorder="0" applyAlignment="0" applyProtection="0"/>
    <xf numFmtId="0" fontId="1" fillId="4" borderId="0" applyNumberFormat="0" applyBorder="0" applyAlignment="0" applyProtection="0"/>
  </cellStyleXfs>
  <cellXfs count="90">
    <xf numFmtId="0" fontId="0" fillId="0" borderId="0" xfId="0"/>
    <xf numFmtId="0" fontId="0" fillId="3" borderId="0" xfId="0" applyFill="1"/>
    <xf numFmtId="0" fontId="0" fillId="3" borderId="0" xfId="0" applyFill="1" applyAlignment="1">
      <alignment horizontal="left"/>
    </xf>
    <xf numFmtId="0" fontId="2" fillId="3" borderId="1" xfId="0" applyFont="1" applyFill="1" applyBorder="1" applyAlignment="1">
      <alignment horizontal="center" vertical="center"/>
    </xf>
    <xf numFmtId="0" fontId="0" fillId="2" borderId="1" xfId="1" applyFont="1" applyBorder="1" applyAlignment="1">
      <alignment horizontal="left"/>
    </xf>
    <xf numFmtId="0" fontId="0" fillId="3" borderId="5" xfId="0" applyFill="1" applyBorder="1" applyAlignment="1">
      <alignment horizontal="left" vertical="center"/>
    </xf>
    <xf numFmtId="0" fontId="0" fillId="3" borderId="7" xfId="0" applyFill="1" applyBorder="1" applyAlignment="1">
      <alignment horizontal="left" vertical="center"/>
    </xf>
    <xf numFmtId="0" fontId="0" fillId="2" borderId="6" xfId="1" applyFont="1" applyBorder="1" applyAlignment="1">
      <alignment horizontal="center"/>
    </xf>
    <xf numFmtId="0" fontId="2" fillId="3" borderId="5" xfId="0" applyFont="1" applyFill="1" applyBorder="1" applyAlignment="1">
      <alignment horizontal="center" vertical="center"/>
    </xf>
    <xf numFmtId="0" fontId="2" fillId="3" borderId="6" xfId="0" applyFont="1" applyFill="1" applyBorder="1" applyAlignment="1">
      <alignment horizontal="center" vertical="center"/>
    </xf>
    <xf numFmtId="0" fontId="0" fillId="3" borderId="0" xfId="0" applyFill="1" applyBorder="1"/>
    <xf numFmtId="0" fontId="0" fillId="3" borderId="10" xfId="0" applyFill="1" applyBorder="1"/>
    <xf numFmtId="0" fontId="1" fillId="4" borderId="1" xfId="2" applyBorder="1" applyAlignment="1">
      <alignment horizontal="center" vertical="center"/>
    </xf>
    <xf numFmtId="0" fontId="1" fillId="4" borderId="8" xfId="2" applyBorder="1" applyAlignment="1">
      <alignment horizontal="center" vertical="center"/>
    </xf>
    <xf numFmtId="0" fontId="2" fillId="3" borderId="6" xfId="0" applyFont="1" applyFill="1" applyBorder="1" applyAlignment="1">
      <alignment horizontal="center"/>
    </xf>
    <xf numFmtId="0" fontId="0" fillId="0" borderId="5" xfId="0" applyBorder="1"/>
    <xf numFmtId="0" fontId="0" fillId="3" borderId="5" xfId="0" applyFill="1" applyBorder="1"/>
    <xf numFmtId="0" fontId="0" fillId="0" borderId="7" xfId="0" applyBorder="1"/>
    <xf numFmtId="0" fontId="0" fillId="2" borderId="6" xfId="1" applyFont="1" applyBorder="1" applyAlignment="1">
      <alignment horizontal="left"/>
    </xf>
    <xf numFmtId="0" fontId="0" fillId="2" borderId="8" xfId="1" applyFont="1" applyBorder="1" applyAlignment="1">
      <alignment horizontal="left"/>
    </xf>
    <xf numFmtId="0" fontId="0" fillId="2" borderId="9" xfId="1" applyFont="1" applyBorder="1" applyAlignment="1">
      <alignment horizontal="left"/>
    </xf>
    <xf numFmtId="0" fontId="0" fillId="3" borderId="7" xfId="0" applyFill="1" applyBorder="1"/>
    <xf numFmtId="0" fontId="0" fillId="2" borderId="6" xfId="1" applyFont="1" applyBorder="1" applyAlignment="1">
      <alignment horizontal="center" vertical="center"/>
    </xf>
    <xf numFmtId="0" fontId="0" fillId="2" borderId="9" xfId="1" applyFont="1" applyBorder="1" applyAlignment="1">
      <alignment horizontal="center" vertical="center"/>
    </xf>
    <xf numFmtId="0" fontId="2" fillId="3" borderId="1" xfId="0" applyFont="1" applyFill="1" applyBorder="1" applyAlignment="1">
      <alignment horizontal="center"/>
    </xf>
    <xf numFmtId="0" fontId="2" fillId="3" borderId="6" xfId="0" applyFont="1" applyFill="1" applyBorder="1" applyAlignment="1">
      <alignment horizontal="center"/>
    </xf>
    <xf numFmtId="0" fontId="4" fillId="3" borderId="0" xfId="0" applyFont="1" applyFill="1"/>
    <xf numFmtId="0" fontId="2" fillId="3" borderId="1" xfId="0" applyFont="1" applyFill="1" applyBorder="1" applyAlignment="1">
      <alignment horizontal="left"/>
    </xf>
    <xf numFmtId="0" fontId="0" fillId="3" borderId="11" xfId="0" applyFill="1" applyBorder="1"/>
    <xf numFmtId="0" fontId="0" fillId="3" borderId="0" xfId="0" applyFill="1" applyBorder="1" applyAlignment="1">
      <alignment horizontal="left"/>
    </xf>
    <xf numFmtId="49" fontId="0" fillId="2" borderId="6" xfId="1" quotePrefix="1" applyNumberFormat="1" applyFont="1" applyBorder="1" applyAlignment="1">
      <alignment horizontal="left"/>
    </xf>
    <xf numFmtId="49" fontId="0" fillId="2" borderId="6" xfId="1" applyNumberFormat="1" applyFont="1" applyBorder="1" applyAlignment="1">
      <alignment horizontal="left"/>
    </xf>
    <xf numFmtId="0" fontId="1" fillId="4" borderId="6" xfId="2" applyBorder="1" applyAlignment="1">
      <alignment horizontal="center" vertical="center"/>
    </xf>
    <xf numFmtId="0" fontId="1" fillId="4" borderId="9" xfId="2" applyBorder="1" applyAlignment="1">
      <alignment horizontal="center" vertical="center"/>
    </xf>
    <xf numFmtId="0" fontId="0" fillId="2" borderId="9" xfId="1" applyFont="1" applyBorder="1" applyAlignment="1">
      <alignment horizontal="center"/>
    </xf>
    <xf numFmtId="0" fontId="2" fillId="3" borderId="0" xfId="0" applyFont="1" applyFill="1"/>
    <xf numFmtId="0" fontId="2" fillId="3" borderId="15" xfId="0" applyFont="1" applyFill="1" applyBorder="1"/>
    <xf numFmtId="0" fontId="0" fillId="3" borderId="16" xfId="0" applyFill="1" applyBorder="1"/>
    <xf numFmtId="0" fontId="2" fillId="3" borderId="16" xfId="0" applyFont="1" applyFill="1" applyBorder="1"/>
    <xf numFmtId="0" fontId="0" fillId="3" borderId="17" xfId="0" applyFill="1" applyBorder="1"/>
    <xf numFmtId="0" fontId="0" fillId="3" borderId="18" xfId="0" applyFill="1" applyBorder="1"/>
    <xf numFmtId="0" fontId="0" fillId="3" borderId="19" xfId="0" applyFill="1" applyBorder="1"/>
    <xf numFmtId="0" fontId="0" fillId="3" borderId="20" xfId="0" applyFill="1" applyBorder="1"/>
    <xf numFmtId="0" fontId="2" fillId="3" borderId="11" xfId="0" applyFont="1" applyFill="1" applyBorder="1"/>
    <xf numFmtId="0" fontId="5" fillId="3" borderId="0" xfId="0" applyFont="1" applyFill="1"/>
    <xf numFmtId="0" fontId="3" fillId="3" borderId="0" xfId="0" applyFont="1" applyFill="1"/>
    <xf numFmtId="0" fontId="6" fillId="3" borderId="0" xfId="0" applyFont="1" applyFill="1"/>
    <xf numFmtId="0" fontId="7" fillId="3" borderId="0" xfId="0" applyFont="1" applyFill="1"/>
    <xf numFmtId="0" fontId="2" fillId="0" borderId="7" xfId="0" applyFont="1" applyBorder="1"/>
    <xf numFmtId="0" fontId="0" fillId="3" borderId="5" xfId="0" applyFont="1" applyFill="1" applyBorder="1" applyAlignment="1">
      <alignment horizontal="left" vertical="center"/>
    </xf>
    <xf numFmtId="0" fontId="0" fillId="0" borderId="0" xfId="0" applyFont="1"/>
    <xf numFmtId="0" fontId="0" fillId="3" borderId="7" xfId="0" applyFont="1" applyFill="1" applyBorder="1" applyAlignment="1">
      <alignment horizontal="left" vertical="center"/>
    </xf>
    <xf numFmtId="0" fontId="0" fillId="0" borderId="5" xfId="0" applyFont="1" applyBorder="1"/>
    <xf numFmtId="0" fontId="0" fillId="3" borderId="5" xfId="0" applyFont="1" applyFill="1" applyBorder="1"/>
    <xf numFmtId="0" fontId="0" fillId="0" borderId="7" xfId="0" applyFont="1" applyBorder="1"/>
    <xf numFmtId="0" fontId="0" fillId="3" borderId="7" xfId="0" applyFont="1" applyFill="1" applyBorder="1"/>
    <xf numFmtId="0" fontId="0" fillId="4" borderId="1" xfId="2" applyFont="1" applyBorder="1" applyAlignment="1">
      <alignment horizontal="center" vertical="center"/>
    </xf>
    <xf numFmtId="0" fontId="0" fillId="4" borderId="6" xfId="2" applyFont="1" applyBorder="1" applyAlignment="1">
      <alignment horizontal="center" vertical="center"/>
    </xf>
    <xf numFmtId="0" fontId="0" fillId="4" borderId="9" xfId="2" applyFont="1" applyBorder="1" applyAlignment="1">
      <alignment horizontal="center" vertical="center"/>
    </xf>
    <xf numFmtId="49" fontId="0" fillId="2" borderId="1" xfId="1" applyNumberFormat="1" applyFont="1" applyBorder="1" applyAlignment="1">
      <alignment horizontal="left"/>
    </xf>
    <xf numFmtId="22" fontId="0" fillId="0" borderId="0" xfId="0" applyNumberFormat="1" applyFont="1"/>
    <xf numFmtId="0" fontId="0" fillId="0" borderId="0" xfId="0" applyAlignment="1">
      <alignment horizontal="center"/>
    </xf>
    <xf numFmtId="0" fontId="5" fillId="0" borderId="0" xfId="0" applyFont="1"/>
    <xf numFmtId="0" fontId="6" fillId="3" borderId="0" xfId="0" applyFont="1" applyFill="1" applyAlignment="1">
      <alignment horizontal="left" vertical="top" wrapText="1"/>
    </xf>
    <xf numFmtId="0" fontId="6" fillId="3" borderId="0" xfId="0" applyFont="1" applyFill="1" applyBorder="1" applyAlignment="1">
      <alignment horizontal="left" vertical="top" wrapText="1"/>
    </xf>
    <xf numFmtId="0" fontId="3" fillId="3" borderId="12" xfId="0" applyFont="1" applyFill="1" applyBorder="1" applyAlignment="1">
      <alignment horizontal="center"/>
    </xf>
    <xf numFmtId="0" fontId="3" fillId="3" borderId="13" xfId="0" applyFont="1" applyFill="1" applyBorder="1" applyAlignment="1">
      <alignment horizontal="center"/>
    </xf>
    <xf numFmtId="0" fontId="2" fillId="0" borderId="5" xfId="0" applyFont="1" applyBorder="1" applyAlignment="1">
      <alignment horizontal="center" vertical="center" wrapText="1"/>
    </xf>
    <xf numFmtId="0" fontId="2" fillId="0" borderId="1" xfId="0" applyFont="1" applyBorder="1" applyAlignment="1">
      <alignment horizontal="center" vertical="center" wrapText="1"/>
    </xf>
    <xf numFmtId="0" fontId="2" fillId="0" borderId="1" xfId="0" applyFont="1" applyBorder="1" applyAlignment="1">
      <alignment horizontal="center"/>
    </xf>
    <xf numFmtId="0" fontId="2" fillId="0" borderId="6" xfId="0" applyFont="1" applyBorder="1" applyAlignment="1">
      <alignment horizontal="center"/>
    </xf>
    <xf numFmtId="0" fontId="3" fillId="3" borderId="14" xfId="0" applyFont="1" applyFill="1" applyBorder="1" applyAlignment="1">
      <alignment horizontal="center"/>
    </xf>
    <xf numFmtId="0" fontId="3" fillId="3" borderId="2" xfId="0" applyFont="1" applyFill="1" applyBorder="1" applyAlignment="1">
      <alignment horizontal="center"/>
    </xf>
    <xf numFmtId="0" fontId="3" fillId="3" borderId="4" xfId="0" applyFont="1" applyFill="1" applyBorder="1" applyAlignment="1">
      <alignment horizontal="center"/>
    </xf>
    <xf numFmtId="0" fontId="3" fillId="3" borderId="3" xfId="0" applyFont="1" applyFill="1" applyBorder="1" applyAlignment="1">
      <alignment horizontal="center"/>
    </xf>
    <xf numFmtId="0" fontId="2" fillId="3" borderId="2" xfId="0" applyFont="1" applyFill="1" applyBorder="1" applyAlignment="1">
      <alignment horizontal="center"/>
    </xf>
    <xf numFmtId="0" fontId="2" fillId="3" borderId="4" xfId="0" applyFont="1" applyFill="1" applyBorder="1" applyAlignment="1">
      <alignment horizontal="center"/>
    </xf>
    <xf numFmtId="0" fontId="2" fillId="3" borderId="12" xfId="0" applyFont="1" applyFill="1" applyBorder="1" applyAlignment="1">
      <alignment horizontal="center"/>
    </xf>
    <xf numFmtId="0" fontId="2" fillId="3" borderId="14" xfId="0" applyFont="1" applyFill="1" applyBorder="1" applyAlignment="1">
      <alignment horizontal="center"/>
    </xf>
    <xf numFmtId="0" fontId="2" fillId="3" borderId="13" xfId="0" applyFont="1" applyFill="1" applyBorder="1" applyAlignment="1">
      <alignment horizontal="center"/>
    </xf>
    <xf numFmtId="0" fontId="2" fillId="3" borderId="3" xfId="0" applyFont="1" applyFill="1" applyBorder="1" applyAlignment="1">
      <alignment horizontal="center"/>
    </xf>
    <xf numFmtId="0" fontId="9" fillId="0" borderId="15" xfId="0" applyFont="1" applyBorder="1" applyAlignment="1">
      <alignment horizontal="center" vertical="center"/>
    </xf>
    <xf numFmtId="0" fontId="9" fillId="0" borderId="16" xfId="0" applyFont="1" applyBorder="1" applyAlignment="1">
      <alignment horizontal="center" vertical="center"/>
    </xf>
    <xf numFmtId="0" fontId="9" fillId="0" borderId="17" xfId="0" applyFont="1" applyBorder="1" applyAlignment="1">
      <alignment horizontal="center" vertical="center"/>
    </xf>
    <xf numFmtId="0" fontId="9" fillId="0" borderId="11" xfId="0" applyFont="1" applyBorder="1" applyAlignment="1">
      <alignment horizontal="center" vertical="center"/>
    </xf>
    <xf numFmtId="0" fontId="9" fillId="0" borderId="0" xfId="0" applyFont="1" applyBorder="1" applyAlignment="1">
      <alignment horizontal="center" vertical="center"/>
    </xf>
    <xf numFmtId="0" fontId="9" fillId="0" borderId="10" xfId="0" applyFont="1" applyBorder="1" applyAlignment="1">
      <alignment horizontal="center" vertical="center"/>
    </xf>
    <xf numFmtId="0" fontId="9" fillId="0" borderId="18" xfId="0" applyFont="1" applyBorder="1" applyAlignment="1">
      <alignment horizontal="center" vertical="center"/>
    </xf>
    <xf numFmtId="0" fontId="9" fillId="0" borderId="19" xfId="0" applyFont="1" applyBorder="1" applyAlignment="1">
      <alignment horizontal="center" vertical="center"/>
    </xf>
    <xf numFmtId="0" fontId="9" fillId="0" borderId="20" xfId="0" applyFont="1" applyBorder="1" applyAlignment="1">
      <alignment horizontal="center" vertical="center"/>
    </xf>
  </cellXfs>
  <cellStyles count="3">
    <cellStyle name="20% - Accent6" xfId="1" builtinId="50"/>
    <cellStyle name="40% - Accent3" xfId="2" builtinId="39"/>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121920</xdr:colOff>
          <xdr:row>12</xdr:row>
          <xdr:rowOff>60960</xdr:rowOff>
        </xdr:from>
        <xdr:to>
          <xdr:col>5</xdr:col>
          <xdr:colOff>274320</xdr:colOff>
          <xdr:row>23</xdr:row>
          <xdr:rowOff>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0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784860</xdr:colOff>
          <xdr:row>12</xdr:row>
          <xdr:rowOff>30480</xdr:rowOff>
        </xdr:from>
        <xdr:to>
          <xdr:col>18</xdr:col>
          <xdr:colOff>525780</xdr:colOff>
          <xdr:row>23</xdr:row>
          <xdr:rowOff>7620</xdr:rowOff>
        </xdr:to>
        <xdr:sp macro="" textlink="">
          <xdr:nvSpPr>
            <xdr:cNvPr id="6146" name="Object 2" hidden="1">
              <a:extLst>
                <a:ext uri="{63B3BB69-23CF-44E3-9099-C40C66FF867C}">
                  <a14:compatExt spid="_x0000_s6146"/>
                </a:ext>
                <a:ext uri="{FF2B5EF4-FFF2-40B4-BE49-F238E27FC236}">
                  <a16:creationId xmlns:a16="http://schemas.microsoft.com/office/drawing/2014/main" id="{00000000-0008-0000-0000-000002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167640</xdr:colOff>
          <xdr:row>29</xdr:row>
          <xdr:rowOff>91440</xdr:rowOff>
        </xdr:from>
        <xdr:to>
          <xdr:col>14</xdr:col>
          <xdr:colOff>198120</xdr:colOff>
          <xdr:row>41</xdr:row>
          <xdr:rowOff>7620</xdr:rowOff>
        </xdr:to>
        <xdr:sp macro="" textlink="">
          <xdr:nvSpPr>
            <xdr:cNvPr id="6148" name="Object 4" hidden="1">
              <a:extLst>
                <a:ext uri="{63B3BB69-23CF-44E3-9099-C40C66FF867C}">
                  <a14:compatExt spid="_x0000_s6148"/>
                </a:ext>
                <a:ext uri="{FF2B5EF4-FFF2-40B4-BE49-F238E27FC236}">
                  <a16:creationId xmlns:a16="http://schemas.microsoft.com/office/drawing/2014/main" id="{00000000-0008-0000-0000-00000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358140</xdr:colOff>
          <xdr:row>44</xdr:row>
          <xdr:rowOff>129540</xdr:rowOff>
        </xdr:from>
        <xdr:to>
          <xdr:col>6</xdr:col>
          <xdr:colOff>220980</xdr:colOff>
          <xdr:row>57</xdr:row>
          <xdr:rowOff>30480</xdr:rowOff>
        </xdr:to>
        <xdr:sp macro="" textlink="">
          <xdr:nvSpPr>
            <xdr:cNvPr id="6151" name="Object 7" hidden="1">
              <a:extLst>
                <a:ext uri="{63B3BB69-23CF-44E3-9099-C40C66FF867C}">
                  <a14:compatExt spid="_x0000_s6151"/>
                </a:ext>
                <a:ext uri="{FF2B5EF4-FFF2-40B4-BE49-F238E27FC236}">
                  <a16:creationId xmlns:a16="http://schemas.microsoft.com/office/drawing/2014/main" id="{00000000-0008-0000-0000-000007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723900</xdr:colOff>
          <xdr:row>44</xdr:row>
          <xdr:rowOff>129540</xdr:rowOff>
        </xdr:from>
        <xdr:to>
          <xdr:col>10</xdr:col>
          <xdr:colOff>655320</xdr:colOff>
          <xdr:row>57</xdr:row>
          <xdr:rowOff>30480</xdr:rowOff>
        </xdr:to>
        <xdr:sp macro="" textlink="">
          <xdr:nvSpPr>
            <xdr:cNvPr id="6152" name="Object 8" hidden="1">
              <a:extLst>
                <a:ext uri="{63B3BB69-23CF-44E3-9099-C40C66FF867C}">
                  <a14:compatExt spid="_x0000_s6152"/>
                </a:ext>
                <a:ext uri="{FF2B5EF4-FFF2-40B4-BE49-F238E27FC236}">
                  <a16:creationId xmlns:a16="http://schemas.microsoft.com/office/drawing/2014/main" id="{00000000-0008-0000-0000-000008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381000</xdr:colOff>
          <xdr:row>44</xdr:row>
          <xdr:rowOff>106680</xdr:rowOff>
        </xdr:from>
        <xdr:to>
          <xdr:col>15</xdr:col>
          <xdr:colOff>30480</xdr:colOff>
          <xdr:row>57</xdr:row>
          <xdr:rowOff>15240</xdr:rowOff>
        </xdr:to>
        <xdr:sp macro="" textlink="">
          <xdr:nvSpPr>
            <xdr:cNvPr id="6153" name="Object 9" hidden="1">
              <a:extLst>
                <a:ext uri="{63B3BB69-23CF-44E3-9099-C40C66FF867C}">
                  <a14:compatExt spid="_x0000_s6153"/>
                </a:ext>
                <a:ext uri="{FF2B5EF4-FFF2-40B4-BE49-F238E27FC236}">
                  <a16:creationId xmlns:a16="http://schemas.microsoft.com/office/drawing/2014/main" id="{00000000-0008-0000-0000-000009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571500</xdr:colOff>
          <xdr:row>44</xdr:row>
          <xdr:rowOff>91440</xdr:rowOff>
        </xdr:from>
        <xdr:to>
          <xdr:col>18</xdr:col>
          <xdr:colOff>259080</xdr:colOff>
          <xdr:row>56</xdr:row>
          <xdr:rowOff>175260</xdr:rowOff>
        </xdr:to>
        <xdr:sp macro="" textlink="">
          <xdr:nvSpPr>
            <xdr:cNvPr id="6154" name="Object 10" hidden="1">
              <a:extLst>
                <a:ext uri="{63B3BB69-23CF-44E3-9099-C40C66FF867C}">
                  <a14:compatExt spid="_x0000_s6154"/>
                </a:ext>
                <a:ext uri="{FF2B5EF4-FFF2-40B4-BE49-F238E27FC236}">
                  <a16:creationId xmlns:a16="http://schemas.microsoft.com/office/drawing/2014/main" id="{00000000-0008-0000-0000-00000A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662940</xdr:colOff>
          <xdr:row>0</xdr:row>
          <xdr:rowOff>121920</xdr:rowOff>
        </xdr:from>
        <xdr:to>
          <xdr:col>13</xdr:col>
          <xdr:colOff>1356360</xdr:colOff>
          <xdr:row>11</xdr:row>
          <xdr:rowOff>83820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2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762000</xdr:colOff>
          <xdr:row>1</xdr:row>
          <xdr:rowOff>0</xdr:rowOff>
        </xdr:from>
        <xdr:to>
          <xdr:col>10</xdr:col>
          <xdr:colOff>1775460</xdr:colOff>
          <xdr:row>11</xdr:row>
          <xdr:rowOff>45720</xdr:rowOff>
        </xdr:to>
        <xdr:sp macro="" textlink="">
          <xdr:nvSpPr>
            <xdr:cNvPr id="4098" name="Object 2" hidden="1">
              <a:extLst>
                <a:ext uri="{63B3BB69-23CF-44E3-9099-C40C66FF867C}">
                  <a14:compatExt spid="_x0000_s4098"/>
                </a:ext>
                <a:ext uri="{FF2B5EF4-FFF2-40B4-BE49-F238E27FC236}">
                  <a16:creationId xmlns:a16="http://schemas.microsoft.com/office/drawing/2014/main" id="{00000000-0008-0000-0300-000002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emf"/><Relationship Id="rId3" Type="http://schemas.openxmlformats.org/officeDocument/2006/relationships/vmlDrawing" Target="../drawings/vmlDrawing1.vml"/><Relationship Id="rId7" Type="http://schemas.openxmlformats.org/officeDocument/2006/relationships/image" Target="../media/image2.emf"/><Relationship Id="rId12" Type="http://schemas.openxmlformats.org/officeDocument/2006/relationships/oleObject" Target="../embeddings/oleObject5.bin"/><Relationship Id="rId17" Type="http://schemas.openxmlformats.org/officeDocument/2006/relationships/image" Target="../media/image7.emf"/><Relationship Id="rId2" Type="http://schemas.openxmlformats.org/officeDocument/2006/relationships/drawing" Target="../drawings/drawing1.xml"/><Relationship Id="rId16" Type="http://schemas.openxmlformats.org/officeDocument/2006/relationships/oleObject" Target="../embeddings/oleObject7.bin"/><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emf"/><Relationship Id="rId5" Type="http://schemas.openxmlformats.org/officeDocument/2006/relationships/image" Target="../media/image1.emf"/><Relationship Id="rId15" Type="http://schemas.openxmlformats.org/officeDocument/2006/relationships/image" Target="../media/image6.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emf"/><Relationship Id="rId14" Type="http://schemas.openxmlformats.org/officeDocument/2006/relationships/oleObject" Target="../embeddings/oleObject6.bin"/></Relationships>
</file>

<file path=xl/worksheets/_rels/sheet2.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omments" Target="../comments2.xml"/><Relationship Id="rId5" Type="http://schemas.openxmlformats.org/officeDocument/2006/relationships/image" Target="../media/image2.emf"/><Relationship Id="rId4" Type="http://schemas.openxmlformats.org/officeDocument/2006/relationships/oleObject" Target="../embeddings/oleObject8.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3.xml"/><Relationship Id="rId1" Type="http://schemas.openxmlformats.org/officeDocument/2006/relationships/printerSettings" Target="../printerSettings/printerSettings3.bin"/><Relationship Id="rId5" Type="http://schemas.openxmlformats.org/officeDocument/2006/relationships/image" Target="../media/image8.emf"/><Relationship Id="rId4" Type="http://schemas.openxmlformats.org/officeDocument/2006/relationships/oleObject" Target="../embeddings/oleObject9.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S58"/>
  <sheetViews>
    <sheetView zoomScale="85" zoomScaleNormal="85" workbookViewId="0"/>
  </sheetViews>
  <sheetFormatPr defaultColWidth="11.5546875" defaultRowHeight="14.4" x14ac:dyDescent="0.3"/>
  <cols>
    <col min="1" max="1" width="3.33203125" style="1" customWidth="1"/>
    <col min="2" max="2" width="3.5546875" style="1" customWidth="1"/>
    <col min="3" max="3" width="14.6640625" style="1" bestFit="1" customWidth="1"/>
    <col min="4" max="6" width="11.5546875" style="1"/>
    <col min="7" max="7" width="13.6640625" style="1" bestFit="1" customWidth="1"/>
    <col min="8" max="14" width="11.5546875" style="1"/>
    <col min="15" max="15" width="6.21875" style="1" customWidth="1"/>
    <col min="16" max="17" width="11.5546875" style="1"/>
    <col min="18" max="18" width="18.6640625" style="1" customWidth="1"/>
    <col min="19" max="16384" width="11.5546875" style="1"/>
  </cols>
  <sheetData>
    <row r="1" spans="2:19" ht="18" x14ac:dyDescent="0.35">
      <c r="B1" s="45" t="s">
        <v>85</v>
      </c>
    </row>
    <row r="2" spans="2:19" ht="15.6" x14ac:dyDescent="0.3">
      <c r="B2" s="46" t="s">
        <v>91</v>
      </c>
      <c r="C2" s="47"/>
      <c r="D2" s="47"/>
      <c r="E2" s="47"/>
      <c r="F2" s="47"/>
      <c r="G2" s="47"/>
      <c r="H2" s="47"/>
      <c r="I2" s="47"/>
      <c r="J2" s="47"/>
      <c r="K2" s="47"/>
      <c r="L2" s="47"/>
      <c r="M2" s="47"/>
      <c r="N2" s="47"/>
      <c r="O2" s="47"/>
      <c r="P2" s="47"/>
    </row>
    <row r="3" spans="2:19" ht="15.6" x14ac:dyDescent="0.3">
      <c r="B3" s="46" t="s">
        <v>86</v>
      </c>
      <c r="C3" s="47"/>
      <c r="D3" s="47"/>
      <c r="E3" s="47"/>
      <c r="F3" s="47"/>
      <c r="G3" s="47"/>
      <c r="H3" s="47"/>
      <c r="I3" s="47"/>
      <c r="J3" s="47"/>
      <c r="K3" s="47"/>
      <c r="L3" s="47"/>
      <c r="M3" s="47"/>
      <c r="N3" s="47"/>
      <c r="O3" s="47"/>
      <c r="P3" s="47"/>
    </row>
    <row r="4" spans="2:19" ht="14.4" customHeight="1" x14ac:dyDescent="0.3">
      <c r="B4" s="47"/>
      <c r="C4" s="63" t="s">
        <v>88</v>
      </c>
      <c r="D4" s="63"/>
      <c r="E4" s="63"/>
      <c r="F4" s="63"/>
      <c r="G4" s="63"/>
      <c r="H4" s="63"/>
      <c r="I4" s="63"/>
      <c r="J4" s="63"/>
      <c r="K4" s="63"/>
      <c r="L4" s="63"/>
      <c r="M4" s="63"/>
      <c r="N4" s="63"/>
      <c r="O4" s="63"/>
      <c r="P4" s="63"/>
    </row>
    <row r="5" spans="2:19" ht="15.6" x14ac:dyDescent="0.3">
      <c r="B5" s="47"/>
      <c r="C5" s="63"/>
      <c r="D5" s="63"/>
      <c r="E5" s="63"/>
      <c r="F5" s="63"/>
      <c r="G5" s="63"/>
      <c r="H5" s="63"/>
      <c r="I5" s="63"/>
      <c r="J5" s="63"/>
      <c r="K5" s="63"/>
      <c r="L5" s="63"/>
      <c r="M5" s="63"/>
      <c r="N5" s="63"/>
      <c r="O5" s="63"/>
      <c r="P5" s="63"/>
    </row>
    <row r="6" spans="2:19" ht="15.6" x14ac:dyDescent="0.3">
      <c r="B6" s="47"/>
      <c r="C6" s="46" t="s">
        <v>89</v>
      </c>
      <c r="D6" s="47"/>
      <c r="E6" s="47"/>
      <c r="F6" s="47"/>
      <c r="G6" s="47"/>
      <c r="H6" s="47"/>
      <c r="I6" s="47"/>
      <c r="J6" s="47"/>
      <c r="K6" s="47"/>
      <c r="L6" s="47"/>
      <c r="M6" s="47"/>
      <c r="N6" s="47"/>
      <c r="O6" s="47"/>
      <c r="P6" s="47"/>
    </row>
    <row r="7" spans="2:19" ht="15.6" x14ac:dyDescent="0.3">
      <c r="B7" s="47"/>
      <c r="C7" s="46" t="s">
        <v>90</v>
      </c>
      <c r="D7" s="47"/>
      <c r="E7" s="47"/>
      <c r="F7" s="47"/>
      <c r="G7" s="47"/>
      <c r="H7" s="47"/>
      <c r="I7" s="47"/>
      <c r="J7" s="47"/>
      <c r="K7" s="47"/>
      <c r="L7" s="47"/>
      <c r="M7" s="47"/>
      <c r="N7" s="47"/>
      <c r="O7" s="47"/>
      <c r="P7" s="47"/>
    </row>
    <row r="8" spans="2:19" s="44" customFormat="1" ht="15.6" x14ac:dyDescent="0.3">
      <c r="B8" s="46"/>
      <c r="C8" s="46" t="s">
        <v>87</v>
      </c>
      <c r="D8" s="46"/>
      <c r="E8" s="46"/>
      <c r="F8" s="46"/>
      <c r="G8" s="46"/>
      <c r="H8" s="46"/>
      <c r="I8" s="46"/>
      <c r="J8" s="46"/>
      <c r="K8" s="46"/>
      <c r="L8" s="46"/>
      <c r="M8" s="46"/>
      <c r="N8" s="46"/>
      <c r="O8" s="46"/>
      <c r="P8" s="46"/>
    </row>
    <row r="9" spans="2:19" s="44" customFormat="1" ht="15.6" x14ac:dyDescent="0.3">
      <c r="B9" s="46"/>
      <c r="C9" s="46"/>
      <c r="D9" s="46"/>
      <c r="E9" s="46"/>
      <c r="F9" s="46"/>
      <c r="G9" s="46"/>
      <c r="H9" s="46"/>
      <c r="I9" s="46"/>
      <c r="J9" s="46"/>
      <c r="K9" s="46"/>
      <c r="L9" s="46"/>
      <c r="M9" s="46"/>
      <c r="N9" s="46"/>
      <c r="O9" s="46"/>
      <c r="P9" s="46"/>
    </row>
    <row r="10" spans="2:19" ht="18" x14ac:dyDescent="0.35">
      <c r="B10" s="45" t="s">
        <v>76</v>
      </c>
      <c r="C10" s="45" t="s">
        <v>79</v>
      </c>
    </row>
    <row r="11" spans="2:19" ht="16.2" thickBot="1" x14ac:dyDescent="0.35">
      <c r="C11" s="46" t="s">
        <v>80</v>
      </c>
    </row>
    <row r="12" spans="2:19" x14ac:dyDescent="0.3">
      <c r="B12" s="35"/>
      <c r="C12" s="36" t="s">
        <v>74</v>
      </c>
      <c r="D12" s="37"/>
      <c r="E12" s="37"/>
      <c r="F12" s="37"/>
      <c r="G12" s="38" t="s">
        <v>75</v>
      </c>
      <c r="H12" s="37"/>
      <c r="I12" s="37"/>
      <c r="J12" s="37"/>
      <c r="K12" s="37"/>
      <c r="L12" s="37"/>
      <c r="M12" s="37"/>
      <c r="N12" s="37"/>
      <c r="O12" s="37"/>
      <c r="P12" s="37"/>
      <c r="Q12" s="37"/>
      <c r="R12" s="37"/>
      <c r="S12" s="39"/>
    </row>
    <row r="13" spans="2:19" x14ac:dyDescent="0.3">
      <c r="C13" s="28"/>
      <c r="D13" s="10"/>
      <c r="E13" s="10"/>
      <c r="F13" s="10"/>
      <c r="G13" s="10"/>
      <c r="H13" s="10"/>
      <c r="I13" s="10"/>
      <c r="J13" s="10"/>
      <c r="K13" s="10"/>
      <c r="L13" s="10"/>
      <c r="M13" s="10"/>
      <c r="N13" s="10"/>
      <c r="O13" s="10"/>
      <c r="P13" s="10"/>
      <c r="Q13" s="10"/>
      <c r="R13" s="10"/>
      <c r="S13" s="11"/>
    </row>
    <row r="14" spans="2:19" x14ac:dyDescent="0.3">
      <c r="C14" s="28"/>
      <c r="D14" s="10"/>
      <c r="E14" s="10"/>
      <c r="F14" s="10"/>
      <c r="G14" s="10"/>
      <c r="H14" s="10"/>
      <c r="I14" s="10"/>
      <c r="J14" s="10"/>
      <c r="K14" s="10"/>
      <c r="L14" s="10"/>
      <c r="M14" s="10"/>
      <c r="N14" s="10"/>
      <c r="O14" s="10"/>
      <c r="P14" s="10"/>
      <c r="Q14" s="10"/>
      <c r="R14" s="10"/>
      <c r="S14" s="11"/>
    </row>
    <row r="15" spans="2:19" x14ac:dyDescent="0.3">
      <c r="C15" s="28"/>
      <c r="D15" s="10"/>
      <c r="E15" s="10"/>
      <c r="F15" s="10"/>
      <c r="G15" s="10"/>
      <c r="H15" s="10"/>
      <c r="I15" s="10"/>
      <c r="J15" s="10"/>
      <c r="K15" s="10"/>
      <c r="L15" s="10"/>
      <c r="M15" s="10"/>
      <c r="N15" s="10"/>
      <c r="O15" s="10"/>
      <c r="P15" s="10"/>
      <c r="Q15" s="10"/>
      <c r="R15" s="10"/>
      <c r="S15" s="11"/>
    </row>
    <row r="16" spans="2:19" x14ac:dyDescent="0.3">
      <c r="C16" s="28"/>
      <c r="D16" s="10"/>
      <c r="E16" s="10"/>
      <c r="F16" s="10"/>
      <c r="G16" s="10"/>
      <c r="H16" s="10"/>
      <c r="I16" s="10"/>
      <c r="J16" s="10"/>
      <c r="K16" s="10"/>
      <c r="L16" s="10"/>
      <c r="M16" s="10"/>
      <c r="N16" s="10"/>
      <c r="O16" s="10"/>
      <c r="P16" s="10"/>
      <c r="Q16" s="10"/>
      <c r="R16" s="10"/>
      <c r="S16" s="11"/>
    </row>
    <row r="17" spans="2:19" x14ac:dyDescent="0.3">
      <c r="C17" s="28"/>
      <c r="D17" s="10"/>
      <c r="E17" s="10"/>
      <c r="F17" s="10"/>
      <c r="G17" s="10"/>
      <c r="H17" s="10"/>
      <c r="I17" s="10"/>
      <c r="J17" s="10"/>
      <c r="K17" s="10"/>
      <c r="L17" s="10"/>
      <c r="M17" s="10"/>
      <c r="N17" s="10"/>
      <c r="O17" s="10"/>
      <c r="P17" s="10"/>
      <c r="Q17" s="10"/>
      <c r="R17" s="10"/>
      <c r="S17" s="11"/>
    </row>
    <row r="18" spans="2:19" x14ac:dyDescent="0.3">
      <c r="C18" s="28"/>
      <c r="D18" s="10"/>
      <c r="E18" s="10"/>
      <c r="F18" s="10"/>
      <c r="G18" s="10"/>
      <c r="H18" s="10"/>
      <c r="I18" s="10"/>
      <c r="J18" s="10"/>
      <c r="K18" s="10"/>
      <c r="L18" s="10"/>
      <c r="M18" s="10"/>
      <c r="N18" s="10"/>
      <c r="O18" s="10"/>
      <c r="P18" s="10"/>
      <c r="Q18" s="10"/>
      <c r="R18" s="10"/>
      <c r="S18" s="11"/>
    </row>
    <row r="19" spans="2:19" x14ac:dyDescent="0.3">
      <c r="C19" s="28"/>
      <c r="D19" s="10"/>
      <c r="E19" s="10"/>
      <c r="F19" s="10"/>
      <c r="G19" s="10"/>
      <c r="H19" s="10"/>
      <c r="I19" s="10"/>
      <c r="J19" s="10"/>
      <c r="K19" s="10"/>
      <c r="L19" s="10"/>
      <c r="M19" s="10"/>
      <c r="N19" s="10"/>
      <c r="O19" s="10"/>
      <c r="P19" s="10"/>
      <c r="Q19" s="10"/>
      <c r="R19" s="10"/>
      <c r="S19" s="11"/>
    </row>
    <row r="20" spans="2:19" x14ac:dyDescent="0.3">
      <c r="C20" s="28"/>
      <c r="D20" s="10"/>
      <c r="E20" s="10"/>
      <c r="F20" s="10"/>
      <c r="G20" s="10"/>
      <c r="H20" s="10"/>
      <c r="I20" s="10"/>
      <c r="J20" s="10"/>
      <c r="K20" s="10"/>
      <c r="L20" s="10"/>
      <c r="M20" s="10"/>
      <c r="N20" s="10"/>
      <c r="O20" s="10"/>
      <c r="P20" s="10"/>
      <c r="Q20" s="10"/>
      <c r="R20" s="10"/>
      <c r="S20" s="11"/>
    </row>
    <row r="21" spans="2:19" x14ac:dyDescent="0.3">
      <c r="C21" s="28"/>
      <c r="D21" s="10"/>
      <c r="E21" s="10"/>
      <c r="F21" s="10"/>
      <c r="G21" s="10"/>
      <c r="H21" s="10"/>
      <c r="I21" s="10"/>
      <c r="J21" s="10"/>
      <c r="K21" s="10"/>
      <c r="L21" s="10"/>
      <c r="M21" s="10"/>
      <c r="N21" s="10"/>
      <c r="O21" s="10"/>
      <c r="P21" s="10"/>
      <c r="Q21" s="10"/>
      <c r="R21" s="10"/>
      <c r="S21" s="11"/>
    </row>
    <row r="22" spans="2:19" x14ac:dyDescent="0.3">
      <c r="C22" s="28"/>
      <c r="D22" s="10"/>
      <c r="E22" s="10"/>
      <c r="F22" s="10"/>
      <c r="G22" s="10"/>
      <c r="H22" s="10"/>
      <c r="I22" s="10"/>
      <c r="J22" s="10"/>
      <c r="K22" s="10"/>
      <c r="L22" s="10"/>
      <c r="M22" s="10"/>
      <c r="N22" s="10"/>
      <c r="O22" s="10"/>
      <c r="P22" s="10"/>
      <c r="Q22" s="10"/>
      <c r="R22" s="10"/>
      <c r="S22" s="11"/>
    </row>
    <row r="23" spans="2:19" x14ac:dyDescent="0.3">
      <c r="C23" s="28"/>
      <c r="D23" s="10"/>
      <c r="E23" s="10"/>
      <c r="F23" s="10"/>
      <c r="G23" s="10"/>
      <c r="H23" s="10"/>
      <c r="I23" s="10"/>
      <c r="J23" s="10"/>
      <c r="K23" s="10"/>
      <c r="L23" s="10"/>
      <c r="M23" s="10"/>
      <c r="N23" s="10"/>
      <c r="O23" s="10"/>
      <c r="P23" s="10"/>
      <c r="Q23" s="10"/>
      <c r="R23" s="10"/>
      <c r="S23" s="11"/>
    </row>
    <row r="24" spans="2:19" ht="15" thickBot="1" x14ac:dyDescent="0.35">
      <c r="C24" s="40"/>
      <c r="D24" s="41"/>
      <c r="E24" s="41"/>
      <c r="F24" s="41"/>
      <c r="G24" s="41"/>
      <c r="H24" s="41"/>
      <c r="I24" s="41"/>
      <c r="J24" s="41"/>
      <c r="K24" s="41"/>
      <c r="L24" s="41"/>
      <c r="M24" s="41"/>
      <c r="N24" s="41"/>
      <c r="O24" s="41"/>
      <c r="P24" s="41"/>
      <c r="Q24" s="41"/>
      <c r="R24" s="41"/>
      <c r="S24" s="42"/>
    </row>
    <row r="26" spans="2:19" ht="18" x14ac:dyDescent="0.35">
      <c r="B26" s="45" t="s">
        <v>77</v>
      </c>
      <c r="C26" s="45" t="s">
        <v>83</v>
      </c>
    </row>
    <row r="27" spans="2:19" ht="15.6" x14ac:dyDescent="0.3">
      <c r="C27" s="46" t="s">
        <v>81</v>
      </c>
    </row>
    <row r="28" spans="2:19" ht="16.2" thickBot="1" x14ac:dyDescent="0.35">
      <c r="B28" s="35"/>
      <c r="C28" s="46" t="s">
        <v>82</v>
      </c>
    </row>
    <row r="29" spans="2:19" x14ac:dyDescent="0.3">
      <c r="B29" s="35"/>
      <c r="C29" s="36" t="s">
        <v>75</v>
      </c>
      <c r="D29" s="37"/>
      <c r="E29" s="37"/>
      <c r="F29" s="37"/>
      <c r="G29" s="37"/>
      <c r="H29" s="37"/>
      <c r="I29" s="37"/>
      <c r="J29" s="37"/>
      <c r="K29" s="37"/>
      <c r="L29" s="37"/>
      <c r="M29" s="37"/>
      <c r="N29" s="37"/>
      <c r="O29" s="37"/>
      <c r="P29" s="37"/>
      <c r="Q29" s="37"/>
      <c r="R29" s="37"/>
      <c r="S29" s="39"/>
    </row>
    <row r="30" spans="2:19" x14ac:dyDescent="0.3">
      <c r="C30" s="28"/>
      <c r="D30" s="10"/>
      <c r="E30" s="10"/>
      <c r="F30" s="10"/>
      <c r="G30" s="10"/>
      <c r="H30" s="10"/>
      <c r="I30" s="10"/>
      <c r="J30" s="10"/>
      <c r="K30" s="10"/>
      <c r="L30" s="10"/>
      <c r="M30" s="10"/>
      <c r="N30" s="10"/>
      <c r="O30" s="10"/>
      <c r="P30" s="10"/>
      <c r="Q30" s="10"/>
      <c r="R30" s="10"/>
      <c r="S30" s="11"/>
    </row>
    <row r="31" spans="2:19" ht="14.4" customHeight="1" x14ac:dyDescent="0.3">
      <c r="C31" s="28"/>
      <c r="D31" s="10"/>
      <c r="E31" s="10"/>
      <c r="F31" s="10"/>
      <c r="G31" s="10"/>
      <c r="H31" s="10"/>
      <c r="I31" s="10"/>
      <c r="J31" s="10"/>
      <c r="K31" s="10"/>
      <c r="L31" s="10"/>
      <c r="M31" s="10"/>
      <c r="N31" s="10"/>
      <c r="O31" s="10"/>
      <c r="P31" s="64" t="s">
        <v>84</v>
      </c>
      <c r="Q31" s="64"/>
      <c r="R31" s="64"/>
      <c r="S31" s="11"/>
    </row>
    <row r="32" spans="2:19" ht="14.4" customHeight="1" x14ac:dyDescent="0.3">
      <c r="C32" s="28"/>
      <c r="D32" s="10"/>
      <c r="E32" s="10"/>
      <c r="F32" s="10"/>
      <c r="G32" s="10"/>
      <c r="H32" s="10"/>
      <c r="I32" s="10"/>
      <c r="J32" s="10"/>
      <c r="K32" s="10"/>
      <c r="L32" s="10"/>
      <c r="M32" s="10"/>
      <c r="N32" s="10"/>
      <c r="O32" s="10"/>
      <c r="P32" s="64"/>
      <c r="Q32" s="64"/>
      <c r="R32" s="64"/>
      <c r="S32" s="11"/>
    </row>
    <row r="33" spans="2:19" ht="14.4" customHeight="1" x14ac:dyDescent="0.3">
      <c r="C33" s="28"/>
      <c r="D33" s="10"/>
      <c r="E33" s="10"/>
      <c r="F33" s="10"/>
      <c r="G33" s="10"/>
      <c r="H33" s="10"/>
      <c r="I33" s="10"/>
      <c r="J33" s="10"/>
      <c r="K33" s="10"/>
      <c r="L33" s="10"/>
      <c r="M33" s="10"/>
      <c r="N33" s="10"/>
      <c r="O33" s="10"/>
      <c r="P33" s="64"/>
      <c r="Q33" s="64"/>
      <c r="R33" s="64"/>
      <c r="S33" s="11"/>
    </row>
    <row r="34" spans="2:19" ht="14.4" customHeight="1" x14ac:dyDescent="0.3">
      <c r="C34" s="28"/>
      <c r="D34" s="10"/>
      <c r="E34" s="10"/>
      <c r="F34" s="10"/>
      <c r="G34" s="10"/>
      <c r="H34" s="10"/>
      <c r="I34" s="10"/>
      <c r="J34" s="10"/>
      <c r="K34" s="10"/>
      <c r="L34" s="10"/>
      <c r="M34" s="10"/>
      <c r="N34" s="10"/>
      <c r="O34" s="10"/>
      <c r="P34" s="64"/>
      <c r="Q34" s="64"/>
      <c r="R34" s="64"/>
      <c r="S34" s="11"/>
    </row>
    <row r="35" spans="2:19" ht="14.4" customHeight="1" x14ac:dyDescent="0.3">
      <c r="C35" s="28"/>
      <c r="D35" s="10"/>
      <c r="E35" s="10"/>
      <c r="F35" s="10"/>
      <c r="G35" s="10"/>
      <c r="H35" s="10"/>
      <c r="I35" s="10"/>
      <c r="J35" s="10"/>
      <c r="K35" s="10"/>
      <c r="L35" s="10"/>
      <c r="M35" s="10"/>
      <c r="N35" s="10"/>
      <c r="O35" s="10"/>
      <c r="P35" s="64"/>
      <c r="Q35" s="64"/>
      <c r="R35" s="64"/>
      <c r="S35" s="11"/>
    </row>
    <row r="36" spans="2:19" ht="14.4" customHeight="1" x14ac:dyDescent="0.3">
      <c r="C36" s="28"/>
      <c r="D36" s="10"/>
      <c r="E36" s="10"/>
      <c r="F36" s="10"/>
      <c r="G36" s="10"/>
      <c r="H36" s="10"/>
      <c r="I36" s="10"/>
      <c r="J36" s="10"/>
      <c r="K36" s="10"/>
      <c r="L36" s="10"/>
      <c r="M36" s="10"/>
      <c r="N36" s="10"/>
      <c r="O36" s="10"/>
      <c r="P36" s="64"/>
      <c r="Q36" s="64"/>
      <c r="R36" s="64"/>
      <c r="S36" s="11"/>
    </row>
    <row r="37" spans="2:19" ht="14.4" customHeight="1" x14ac:dyDescent="0.3">
      <c r="C37" s="28"/>
      <c r="D37" s="10"/>
      <c r="E37" s="10"/>
      <c r="F37" s="10"/>
      <c r="G37" s="10"/>
      <c r="H37" s="10"/>
      <c r="I37" s="10"/>
      <c r="J37" s="10"/>
      <c r="K37" s="10"/>
      <c r="L37" s="10"/>
      <c r="M37" s="10"/>
      <c r="N37" s="10"/>
      <c r="O37" s="10"/>
      <c r="P37" s="64"/>
      <c r="Q37" s="64"/>
      <c r="R37" s="64"/>
      <c r="S37" s="11"/>
    </row>
    <row r="38" spans="2:19" ht="14.4" customHeight="1" x14ac:dyDescent="0.3">
      <c r="C38" s="28"/>
      <c r="D38" s="10"/>
      <c r="E38" s="10"/>
      <c r="F38" s="10"/>
      <c r="G38" s="10"/>
      <c r="H38" s="10"/>
      <c r="I38" s="10"/>
      <c r="J38" s="10"/>
      <c r="K38" s="10"/>
      <c r="L38" s="10"/>
      <c r="M38" s="10"/>
      <c r="N38" s="10"/>
      <c r="O38" s="10"/>
      <c r="P38" s="64"/>
      <c r="Q38" s="64"/>
      <c r="R38" s="64"/>
      <c r="S38" s="11"/>
    </row>
    <row r="39" spans="2:19" ht="14.4" customHeight="1" x14ac:dyDescent="0.3">
      <c r="C39" s="28"/>
      <c r="D39" s="10"/>
      <c r="E39" s="10"/>
      <c r="F39" s="10"/>
      <c r="G39" s="10"/>
      <c r="H39" s="10"/>
      <c r="I39" s="10"/>
      <c r="J39" s="10"/>
      <c r="K39" s="10"/>
      <c r="L39" s="10"/>
      <c r="M39" s="10"/>
      <c r="N39" s="10"/>
      <c r="O39" s="10"/>
      <c r="P39" s="64"/>
      <c r="Q39" s="64"/>
      <c r="R39" s="64"/>
      <c r="S39" s="11"/>
    </row>
    <row r="40" spans="2:19" ht="14.4" customHeight="1" x14ac:dyDescent="0.3">
      <c r="C40" s="28"/>
      <c r="D40" s="10"/>
      <c r="E40" s="10"/>
      <c r="F40" s="10"/>
      <c r="G40" s="10"/>
      <c r="H40" s="10"/>
      <c r="I40" s="10"/>
      <c r="J40" s="10"/>
      <c r="K40" s="10"/>
      <c r="L40" s="10"/>
      <c r="M40" s="10"/>
      <c r="N40" s="10"/>
      <c r="O40" s="10"/>
      <c r="P40" s="64"/>
      <c r="Q40" s="64"/>
      <c r="R40" s="64"/>
      <c r="S40" s="11"/>
    </row>
    <row r="41" spans="2:19" ht="14.4" customHeight="1" x14ac:dyDescent="0.3">
      <c r="C41" s="28"/>
      <c r="D41" s="10"/>
      <c r="E41" s="10"/>
      <c r="F41" s="10"/>
      <c r="G41" s="10"/>
      <c r="H41" s="10"/>
      <c r="I41" s="10"/>
      <c r="J41" s="10"/>
      <c r="K41" s="10"/>
      <c r="L41" s="10"/>
      <c r="M41" s="10"/>
      <c r="N41" s="10"/>
      <c r="O41" s="10"/>
      <c r="P41" s="64"/>
      <c r="Q41" s="64"/>
      <c r="R41" s="64"/>
      <c r="S41" s="11"/>
    </row>
    <row r="42" spans="2:19" ht="15" thickBot="1" x14ac:dyDescent="0.35">
      <c r="C42" s="40"/>
      <c r="D42" s="41"/>
      <c r="E42" s="41"/>
      <c r="F42" s="41"/>
      <c r="G42" s="41"/>
      <c r="H42" s="41"/>
      <c r="I42" s="41"/>
      <c r="J42" s="41"/>
      <c r="K42" s="41"/>
      <c r="L42" s="41"/>
      <c r="M42" s="41"/>
      <c r="N42" s="41"/>
      <c r="O42" s="41"/>
      <c r="P42" s="41"/>
      <c r="Q42" s="41"/>
      <c r="R42" s="41"/>
      <c r="S42" s="42"/>
    </row>
    <row r="43" spans="2:19" x14ac:dyDescent="0.3">
      <c r="C43" s="28"/>
      <c r="D43" s="10"/>
      <c r="E43" s="10"/>
      <c r="F43" s="10"/>
      <c r="G43" s="10"/>
      <c r="H43" s="10"/>
      <c r="I43" s="10"/>
      <c r="J43" s="10"/>
      <c r="K43" s="10"/>
      <c r="L43" s="10"/>
      <c r="M43" s="10"/>
      <c r="N43" s="10"/>
      <c r="O43" s="10"/>
      <c r="P43" s="10"/>
      <c r="Q43" s="10"/>
      <c r="R43" s="10"/>
      <c r="S43" s="11"/>
    </row>
    <row r="44" spans="2:19" x14ac:dyDescent="0.3">
      <c r="C44" s="43" t="s">
        <v>78</v>
      </c>
      <c r="D44" s="10"/>
      <c r="E44" s="10"/>
      <c r="F44" s="10"/>
      <c r="G44" s="10"/>
      <c r="H44" s="10"/>
      <c r="I44" s="10"/>
      <c r="J44" s="10"/>
      <c r="K44" s="10"/>
      <c r="L44" s="10"/>
      <c r="M44" s="10"/>
      <c r="N44" s="10"/>
      <c r="O44" s="10"/>
      <c r="P44" s="10"/>
      <c r="Q44" s="10"/>
      <c r="R44" s="10"/>
      <c r="S44" s="11"/>
    </row>
    <row r="45" spans="2:19" x14ac:dyDescent="0.3">
      <c r="B45" s="35"/>
      <c r="C45" s="28"/>
      <c r="D45" s="10"/>
      <c r="E45" s="10"/>
      <c r="F45" s="10"/>
      <c r="G45" s="10"/>
      <c r="H45" s="10"/>
      <c r="I45" s="10"/>
      <c r="J45" s="10"/>
      <c r="K45" s="10"/>
      <c r="L45" s="10"/>
      <c r="M45" s="10"/>
      <c r="N45" s="10"/>
      <c r="O45" s="10"/>
      <c r="P45" s="10"/>
      <c r="Q45" s="10"/>
      <c r="R45" s="10"/>
      <c r="S45" s="11"/>
    </row>
    <row r="46" spans="2:19" x14ac:dyDescent="0.3">
      <c r="C46" s="28"/>
      <c r="D46" s="10"/>
      <c r="E46" s="10"/>
      <c r="F46" s="10"/>
      <c r="G46" s="10"/>
      <c r="H46" s="10"/>
      <c r="I46" s="10"/>
      <c r="J46" s="10"/>
      <c r="K46" s="10"/>
      <c r="L46" s="10"/>
      <c r="M46" s="10"/>
      <c r="N46" s="10"/>
      <c r="O46" s="10"/>
      <c r="P46" s="10"/>
      <c r="Q46" s="10"/>
      <c r="R46" s="10"/>
      <c r="S46" s="11"/>
    </row>
    <row r="47" spans="2:19" x14ac:dyDescent="0.3">
      <c r="C47" s="28"/>
      <c r="D47" s="10"/>
      <c r="E47" s="10"/>
      <c r="F47" s="10"/>
      <c r="G47" s="10"/>
      <c r="H47" s="10"/>
      <c r="I47" s="10"/>
      <c r="J47" s="10"/>
      <c r="K47" s="10"/>
      <c r="L47" s="10"/>
      <c r="M47" s="10"/>
      <c r="N47" s="10"/>
      <c r="O47" s="10"/>
      <c r="P47" s="10"/>
      <c r="Q47" s="10"/>
      <c r="R47" s="10"/>
      <c r="S47" s="11"/>
    </row>
    <row r="48" spans="2:19" x14ac:dyDescent="0.3">
      <c r="C48" s="28"/>
      <c r="D48" s="10"/>
      <c r="E48" s="10"/>
      <c r="F48" s="10"/>
      <c r="G48" s="10"/>
      <c r="H48" s="10"/>
      <c r="I48" s="10"/>
      <c r="J48" s="10"/>
      <c r="K48" s="10"/>
      <c r="L48" s="10"/>
      <c r="M48" s="10"/>
      <c r="N48" s="10"/>
      <c r="O48" s="10"/>
      <c r="P48" s="10"/>
      <c r="Q48" s="10"/>
      <c r="R48" s="10"/>
      <c r="S48" s="11"/>
    </row>
    <row r="49" spans="3:19" x14ac:dyDescent="0.3">
      <c r="C49" s="28"/>
      <c r="D49" s="10"/>
      <c r="E49" s="10"/>
      <c r="F49" s="10"/>
      <c r="G49" s="10"/>
      <c r="H49" s="10"/>
      <c r="I49" s="10"/>
      <c r="J49" s="10"/>
      <c r="K49" s="10"/>
      <c r="L49" s="10"/>
      <c r="M49" s="10"/>
      <c r="N49" s="10"/>
      <c r="O49" s="10"/>
      <c r="P49" s="10"/>
      <c r="Q49" s="10"/>
      <c r="R49" s="10"/>
      <c r="S49" s="11"/>
    </row>
    <row r="50" spans="3:19" x14ac:dyDescent="0.3">
      <c r="C50" s="28"/>
      <c r="D50" s="10"/>
      <c r="E50" s="10"/>
      <c r="F50" s="10"/>
      <c r="G50" s="10"/>
      <c r="H50" s="10"/>
      <c r="I50" s="10"/>
      <c r="J50" s="10"/>
      <c r="K50" s="10"/>
      <c r="L50" s="10"/>
      <c r="M50" s="10"/>
      <c r="N50" s="10"/>
      <c r="O50" s="10"/>
      <c r="P50" s="10"/>
      <c r="Q50" s="10"/>
      <c r="R50" s="10"/>
      <c r="S50" s="11"/>
    </row>
    <row r="51" spans="3:19" x14ac:dyDescent="0.3">
      <c r="C51" s="28"/>
      <c r="D51" s="10"/>
      <c r="E51" s="10"/>
      <c r="F51" s="10"/>
      <c r="G51" s="10"/>
      <c r="H51" s="10"/>
      <c r="I51" s="10"/>
      <c r="J51" s="10"/>
      <c r="K51" s="10"/>
      <c r="L51" s="10"/>
      <c r="M51" s="10"/>
      <c r="N51" s="10"/>
      <c r="O51" s="10"/>
      <c r="P51" s="10"/>
      <c r="Q51" s="10"/>
      <c r="R51" s="10"/>
      <c r="S51" s="11"/>
    </row>
    <row r="52" spans="3:19" x14ac:dyDescent="0.3">
      <c r="C52" s="28"/>
      <c r="D52" s="10"/>
      <c r="E52" s="10"/>
      <c r="F52" s="10"/>
      <c r="G52" s="10"/>
      <c r="H52" s="10"/>
      <c r="I52" s="10"/>
      <c r="J52" s="10"/>
      <c r="K52" s="10"/>
      <c r="L52" s="10"/>
      <c r="M52" s="10"/>
      <c r="N52" s="10"/>
      <c r="O52" s="10"/>
      <c r="P52" s="10"/>
      <c r="Q52" s="10"/>
      <c r="R52" s="10"/>
      <c r="S52" s="11"/>
    </row>
    <row r="53" spans="3:19" x14ac:dyDescent="0.3">
      <c r="C53" s="28"/>
      <c r="D53" s="10"/>
      <c r="E53" s="10"/>
      <c r="F53" s="10"/>
      <c r="G53" s="10"/>
      <c r="H53" s="10"/>
      <c r="I53" s="10"/>
      <c r="J53" s="10"/>
      <c r="K53" s="10"/>
      <c r="L53" s="10"/>
      <c r="M53" s="10"/>
      <c r="N53" s="10"/>
      <c r="O53" s="10"/>
      <c r="P53" s="10"/>
      <c r="Q53" s="10"/>
      <c r="R53" s="10"/>
      <c r="S53" s="11"/>
    </row>
    <row r="54" spans="3:19" x14ac:dyDescent="0.3">
      <c r="C54" s="28"/>
      <c r="D54" s="10"/>
      <c r="E54" s="10"/>
      <c r="F54" s="10"/>
      <c r="G54" s="10"/>
      <c r="H54" s="10"/>
      <c r="I54" s="10"/>
      <c r="J54" s="10"/>
      <c r="K54" s="10"/>
      <c r="L54" s="10"/>
      <c r="M54" s="10"/>
      <c r="N54" s="10"/>
      <c r="O54" s="10"/>
      <c r="P54" s="10"/>
      <c r="Q54" s="10"/>
      <c r="R54" s="10"/>
      <c r="S54" s="11"/>
    </row>
    <row r="55" spans="3:19" x14ac:dyDescent="0.3">
      <c r="C55" s="28"/>
      <c r="D55" s="10"/>
      <c r="E55" s="10"/>
      <c r="F55" s="10"/>
      <c r="G55" s="10"/>
      <c r="H55" s="10"/>
      <c r="I55" s="10"/>
      <c r="J55" s="10"/>
      <c r="K55" s="10"/>
      <c r="L55" s="10"/>
      <c r="M55" s="10"/>
      <c r="N55" s="10"/>
      <c r="O55" s="10"/>
      <c r="P55" s="10"/>
      <c r="Q55" s="10"/>
      <c r="R55" s="10"/>
      <c r="S55" s="11"/>
    </row>
    <row r="56" spans="3:19" x14ac:dyDescent="0.3">
      <c r="C56" s="28"/>
      <c r="D56" s="10"/>
      <c r="E56" s="10"/>
      <c r="F56" s="10"/>
      <c r="G56" s="10"/>
      <c r="H56" s="10"/>
      <c r="I56" s="10"/>
      <c r="J56" s="10"/>
      <c r="K56" s="10"/>
      <c r="L56" s="10"/>
      <c r="M56" s="10"/>
      <c r="N56" s="10"/>
      <c r="O56" s="10"/>
      <c r="P56" s="10"/>
      <c r="Q56" s="10"/>
      <c r="R56" s="10"/>
      <c r="S56" s="11"/>
    </row>
    <row r="57" spans="3:19" x14ac:dyDescent="0.3">
      <c r="C57" s="28"/>
      <c r="D57" s="10"/>
      <c r="E57" s="10"/>
      <c r="F57" s="10"/>
      <c r="G57" s="10"/>
      <c r="H57" s="10"/>
      <c r="I57" s="10"/>
      <c r="J57" s="10"/>
      <c r="K57" s="10"/>
      <c r="L57" s="10"/>
      <c r="M57" s="10"/>
      <c r="N57" s="10"/>
      <c r="O57" s="10"/>
      <c r="P57" s="10"/>
      <c r="Q57" s="10"/>
      <c r="R57" s="10"/>
      <c r="S57" s="11"/>
    </row>
    <row r="58" spans="3:19" ht="15" thickBot="1" x14ac:dyDescent="0.35">
      <c r="C58" s="40"/>
      <c r="D58" s="41"/>
      <c r="E58" s="41"/>
      <c r="F58" s="41"/>
      <c r="G58" s="41"/>
      <c r="H58" s="41"/>
      <c r="I58" s="41"/>
      <c r="J58" s="41"/>
      <c r="K58" s="41"/>
      <c r="L58" s="41"/>
      <c r="M58" s="41"/>
      <c r="N58" s="41"/>
      <c r="O58" s="41"/>
      <c r="P58" s="41"/>
      <c r="Q58" s="41"/>
      <c r="R58" s="41"/>
      <c r="S58" s="42"/>
    </row>
  </sheetData>
  <mergeCells count="2">
    <mergeCell ref="C4:P5"/>
    <mergeCell ref="P31:R41"/>
  </mergeCells>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1" shapeId="6145" r:id="rId4">
          <objectPr defaultSize="0" autoPict="0" r:id="rId5">
            <anchor moveWithCells="1">
              <from>
                <xdr:col>2</xdr:col>
                <xdr:colOff>121920</xdr:colOff>
                <xdr:row>12</xdr:row>
                <xdr:rowOff>60960</xdr:rowOff>
              </from>
              <to>
                <xdr:col>5</xdr:col>
                <xdr:colOff>274320</xdr:colOff>
                <xdr:row>23</xdr:row>
                <xdr:rowOff>0</xdr:rowOff>
              </to>
            </anchor>
          </objectPr>
        </oleObject>
      </mc:Choice>
      <mc:Fallback>
        <oleObject progId="Visio.Drawing.11" shapeId="6145" r:id="rId4"/>
      </mc:Fallback>
    </mc:AlternateContent>
    <mc:AlternateContent xmlns:mc="http://schemas.openxmlformats.org/markup-compatibility/2006">
      <mc:Choice Requires="x14">
        <oleObject progId="Visio.Drawing.11" shapeId="6146" r:id="rId6">
          <objectPr defaultSize="0" autoPict="0" r:id="rId7">
            <anchor moveWithCells="1">
              <from>
                <xdr:col>5</xdr:col>
                <xdr:colOff>784860</xdr:colOff>
                <xdr:row>12</xdr:row>
                <xdr:rowOff>30480</xdr:rowOff>
              </from>
              <to>
                <xdr:col>18</xdr:col>
                <xdr:colOff>525780</xdr:colOff>
                <xdr:row>23</xdr:row>
                <xdr:rowOff>7620</xdr:rowOff>
              </to>
            </anchor>
          </objectPr>
        </oleObject>
      </mc:Choice>
      <mc:Fallback>
        <oleObject progId="Visio.Drawing.11" shapeId="6146" r:id="rId6"/>
      </mc:Fallback>
    </mc:AlternateContent>
    <mc:AlternateContent xmlns:mc="http://schemas.openxmlformats.org/markup-compatibility/2006">
      <mc:Choice Requires="x14">
        <oleObject progId="Visio.Drawing.11" shapeId="6148" r:id="rId8">
          <objectPr defaultSize="0" autoPict="0" r:id="rId9">
            <anchor moveWithCells="1">
              <from>
                <xdr:col>2</xdr:col>
                <xdr:colOff>167640</xdr:colOff>
                <xdr:row>29</xdr:row>
                <xdr:rowOff>91440</xdr:rowOff>
              </from>
              <to>
                <xdr:col>14</xdr:col>
                <xdr:colOff>198120</xdr:colOff>
                <xdr:row>41</xdr:row>
                <xdr:rowOff>7620</xdr:rowOff>
              </to>
            </anchor>
          </objectPr>
        </oleObject>
      </mc:Choice>
      <mc:Fallback>
        <oleObject progId="Visio.Drawing.11" shapeId="6148" r:id="rId8"/>
      </mc:Fallback>
    </mc:AlternateContent>
    <mc:AlternateContent xmlns:mc="http://schemas.openxmlformats.org/markup-compatibility/2006">
      <mc:Choice Requires="x14">
        <oleObject progId="Visio.Drawing.11" shapeId="6151" r:id="rId10">
          <objectPr defaultSize="0" autoPict="0" r:id="rId11">
            <anchor moveWithCells="1">
              <from>
                <xdr:col>2</xdr:col>
                <xdr:colOff>358140</xdr:colOff>
                <xdr:row>44</xdr:row>
                <xdr:rowOff>129540</xdr:rowOff>
              </from>
              <to>
                <xdr:col>6</xdr:col>
                <xdr:colOff>220980</xdr:colOff>
                <xdr:row>57</xdr:row>
                <xdr:rowOff>30480</xdr:rowOff>
              </to>
            </anchor>
          </objectPr>
        </oleObject>
      </mc:Choice>
      <mc:Fallback>
        <oleObject progId="Visio.Drawing.11" shapeId="6151" r:id="rId10"/>
      </mc:Fallback>
    </mc:AlternateContent>
    <mc:AlternateContent xmlns:mc="http://schemas.openxmlformats.org/markup-compatibility/2006">
      <mc:Choice Requires="x14">
        <oleObject progId="Visio.Drawing.11" shapeId="6152" r:id="rId12">
          <objectPr defaultSize="0" autoPict="0" r:id="rId13">
            <anchor moveWithCells="1">
              <from>
                <xdr:col>6</xdr:col>
                <xdr:colOff>723900</xdr:colOff>
                <xdr:row>44</xdr:row>
                <xdr:rowOff>129540</xdr:rowOff>
              </from>
              <to>
                <xdr:col>10</xdr:col>
                <xdr:colOff>655320</xdr:colOff>
                <xdr:row>57</xdr:row>
                <xdr:rowOff>30480</xdr:rowOff>
              </to>
            </anchor>
          </objectPr>
        </oleObject>
      </mc:Choice>
      <mc:Fallback>
        <oleObject progId="Visio.Drawing.11" shapeId="6152" r:id="rId12"/>
      </mc:Fallback>
    </mc:AlternateContent>
    <mc:AlternateContent xmlns:mc="http://schemas.openxmlformats.org/markup-compatibility/2006">
      <mc:Choice Requires="x14">
        <oleObject progId="Visio.Drawing.11" shapeId="6153" r:id="rId14">
          <objectPr defaultSize="0" autoPict="0" r:id="rId15">
            <anchor moveWithCells="1">
              <from>
                <xdr:col>11</xdr:col>
                <xdr:colOff>381000</xdr:colOff>
                <xdr:row>44</xdr:row>
                <xdr:rowOff>106680</xdr:rowOff>
              </from>
              <to>
                <xdr:col>15</xdr:col>
                <xdr:colOff>30480</xdr:colOff>
                <xdr:row>57</xdr:row>
                <xdr:rowOff>15240</xdr:rowOff>
              </to>
            </anchor>
          </objectPr>
        </oleObject>
      </mc:Choice>
      <mc:Fallback>
        <oleObject progId="Visio.Drawing.11" shapeId="6153" r:id="rId14"/>
      </mc:Fallback>
    </mc:AlternateContent>
    <mc:AlternateContent xmlns:mc="http://schemas.openxmlformats.org/markup-compatibility/2006">
      <mc:Choice Requires="x14">
        <oleObject progId="Visio.Drawing.11" shapeId="6154" r:id="rId16">
          <objectPr defaultSize="0" autoPict="0" r:id="rId17">
            <anchor moveWithCells="1">
              <from>
                <xdr:col>15</xdr:col>
                <xdr:colOff>571500</xdr:colOff>
                <xdr:row>44</xdr:row>
                <xdr:rowOff>91440</xdr:rowOff>
              </from>
              <to>
                <xdr:col>18</xdr:col>
                <xdr:colOff>259080</xdr:colOff>
                <xdr:row>56</xdr:row>
                <xdr:rowOff>175260</xdr:rowOff>
              </to>
            </anchor>
          </objectPr>
        </oleObject>
      </mc:Choice>
      <mc:Fallback>
        <oleObject progId="Visio.Drawing.11" shapeId="6154" r:id="rId16"/>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1:C3"/>
  <sheetViews>
    <sheetView workbookViewId="0">
      <selection activeCell="C4" sqref="C4"/>
    </sheetView>
  </sheetViews>
  <sheetFormatPr defaultColWidth="11.5546875" defaultRowHeight="14.4" x14ac:dyDescent="0.3"/>
  <cols>
    <col min="1" max="1" width="4.44140625" customWidth="1"/>
    <col min="2" max="2" width="25.44140625" customWidth="1"/>
    <col min="3" max="3" width="19.33203125" customWidth="1"/>
  </cols>
  <sheetData>
    <row r="1" spans="2:3" ht="15" thickBot="1" x14ac:dyDescent="0.35"/>
    <row r="2" spans="2:3" ht="18" x14ac:dyDescent="0.35">
      <c r="B2" s="65" t="s">
        <v>70</v>
      </c>
      <c r="C2" s="66"/>
    </row>
    <row r="3" spans="2:3" ht="15" thickBot="1" x14ac:dyDescent="0.35">
      <c r="B3" s="48" t="s">
        <v>71</v>
      </c>
      <c r="C3" s="23" t="s">
        <v>180</v>
      </c>
    </row>
  </sheetData>
  <mergeCells count="1">
    <mergeCell ref="B2:C2"/>
  </mergeCells>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30"/>
  <sheetViews>
    <sheetView tabSelected="1" zoomScale="85" zoomScaleNormal="85" workbookViewId="0">
      <selection activeCell="O15" sqref="O15"/>
    </sheetView>
  </sheetViews>
  <sheetFormatPr defaultColWidth="8.77734375" defaultRowHeight="14.4" x14ac:dyDescent="0.3"/>
  <cols>
    <col min="1" max="1" width="4.33203125" style="1" customWidth="1"/>
    <col min="2" max="2" width="16.44140625" style="1" bestFit="1" customWidth="1"/>
    <col min="3" max="3" width="16.109375" style="2" customWidth="1"/>
    <col min="4" max="4" width="17.77734375" style="2" customWidth="1"/>
    <col min="5" max="5" width="2.77734375" style="1" customWidth="1"/>
    <col min="6" max="6" width="9.109375" style="1" bestFit="1" customWidth="1"/>
    <col min="7" max="7" width="14.33203125" style="1" bestFit="1" customWidth="1"/>
    <col min="8" max="8" width="2.77734375" style="1" customWidth="1"/>
    <col min="9" max="9" width="14.21875" style="1" bestFit="1" customWidth="1"/>
    <col min="10" max="10" width="23" style="1" bestFit="1" customWidth="1"/>
    <col min="11" max="11" width="6" style="2" bestFit="1" customWidth="1"/>
    <col min="12" max="12" width="31.44140625" style="1" bestFit="1" customWidth="1"/>
    <col min="13" max="13" width="2.6640625" style="1" customWidth="1"/>
    <col min="14" max="14" width="22.44140625" style="1" bestFit="1" customWidth="1"/>
    <col min="15" max="15" width="16.21875" style="1" bestFit="1" customWidth="1"/>
    <col min="16" max="16" width="2.77734375" style="1" customWidth="1"/>
    <col min="17" max="17" width="11.77734375" style="1" bestFit="1" customWidth="1"/>
    <col min="18" max="18" width="5.21875" style="1" bestFit="1" customWidth="1"/>
    <col min="19" max="19" width="5.88671875" style="1" bestFit="1" customWidth="1"/>
    <col min="20" max="16384" width="8.77734375" style="1"/>
  </cols>
  <sheetData>
    <row r="1" spans="1:19" ht="15.6" x14ac:dyDescent="0.3">
      <c r="A1" s="26"/>
    </row>
    <row r="8" spans="1:19" x14ac:dyDescent="0.3">
      <c r="A8" s="1" t="s">
        <v>156</v>
      </c>
    </row>
    <row r="12" spans="1:19" ht="15" thickBot="1" x14ac:dyDescent="0.35"/>
    <row r="13" spans="1:19" ht="18" x14ac:dyDescent="0.35">
      <c r="B13" s="72" t="s">
        <v>72</v>
      </c>
      <c r="C13" s="74"/>
      <c r="D13" s="73"/>
      <c r="F13" s="72" t="s">
        <v>31</v>
      </c>
      <c r="G13" s="73"/>
      <c r="I13" s="72" t="s">
        <v>68</v>
      </c>
      <c r="J13" s="74"/>
      <c r="K13" s="74"/>
      <c r="L13" s="73"/>
      <c r="N13" s="72" t="s">
        <v>67</v>
      </c>
      <c r="O13" s="73"/>
      <c r="Q13" s="65" t="s">
        <v>73</v>
      </c>
      <c r="R13" s="71"/>
      <c r="S13" s="66"/>
    </row>
    <row r="14" spans="1:19" ht="14.55" customHeight="1" x14ac:dyDescent="0.3">
      <c r="B14" s="16"/>
      <c r="C14" s="24" t="s">
        <v>27</v>
      </c>
      <c r="D14" s="25" t="s">
        <v>60</v>
      </c>
      <c r="F14" s="8" t="s">
        <v>1</v>
      </c>
      <c r="G14" s="9" t="s">
        <v>20</v>
      </c>
      <c r="I14" s="67" t="s">
        <v>42</v>
      </c>
      <c r="J14" s="68" t="s">
        <v>41</v>
      </c>
      <c r="K14" s="69" t="s">
        <v>33</v>
      </c>
      <c r="L14" s="70"/>
      <c r="N14" s="16" t="s">
        <v>168</v>
      </c>
      <c r="O14" s="22" t="s">
        <v>181</v>
      </c>
      <c r="Q14" s="8" t="s">
        <v>23</v>
      </c>
      <c r="R14" s="3" t="s">
        <v>19</v>
      </c>
      <c r="S14" s="9" t="s">
        <v>24</v>
      </c>
    </row>
    <row r="15" spans="1:19" x14ac:dyDescent="0.3">
      <c r="B15" s="16" t="s">
        <v>97</v>
      </c>
      <c r="C15" s="56" t="s">
        <v>61</v>
      </c>
      <c r="D15" s="22" t="s">
        <v>165</v>
      </c>
      <c r="F15" s="5" t="s">
        <v>50</v>
      </c>
      <c r="G15" s="7" t="s">
        <v>22</v>
      </c>
      <c r="I15" s="67"/>
      <c r="J15" s="68"/>
      <c r="K15" s="27" t="s">
        <v>35</v>
      </c>
      <c r="L15" s="14" t="s">
        <v>36</v>
      </c>
      <c r="N15" s="16" t="s">
        <v>169</v>
      </c>
      <c r="O15" s="22" t="s">
        <v>179</v>
      </c>
      <c r="Q15" s="5" t="s">
        <v>2</v>
      </c>
      <c r="R15" s="12" t="s">
        <v>5</v>
      </c>
      <c r="S15" s="32">
        <v>9000</v>
      </c>
    </row>
    <row r="16" spans="1:19" x14ac:dyDescent="0.3">
      <c r="B16" s="16" t="s">
        <v>162</v>
      </c>
      <c r="C16" s="56" t="s">
        <v>30</v>
      </c>
      <c r="D16" s="22" t="s">
        <v>163</v>
      </c>
      <c r="F16" s="5" t="s">
        <v>51</v>
      </c>
      <c r="G16" s="7" t="s">
        <v>22</v>
      </c>
      <c r="I16" s="15" t="s">
        <v>40</v>
      </c>
      <c r="J16" s="4" t="s">
        <v>56</v>
      </c>
      <c r="K16" s="4" t="s">
        <v>5</v>
      </c>
      <c r="L16" s="30" t="s">
        <v>141</v>
      </c>
      <c r="N16" s="16" t="s">
        <v>170</v>
      </c>
      <c r="O16" s="22" t="s">
        <v>49</v>
      </c>
      <c r="Q16" s="5" t="s">
        <v>0</v>
      </c>
      <c r="R16" s="12" t="s">
        <v>5</v>
      </c>
      <c r="S16" s="32">
        <v>9001</v>
      </c>
    </row>
    <row r="17" spans="2:19" x14ac:dyDescent="0.3">
      <c r="B17" s="16" t="s">
        <v>98</v>
      </c>
      <c r="C17" s="12" t="s">
        <v>62</v>
      </c>
      <c r="D17" s="22" t="s">
        <v>164</v>
      </c>
      <c r="F17" s="5" t="s">
        <v>52</v>
      </c>
      <c r="G17" s="7" t="s">
        <v>22</v>
      </c>
      <c r="I17" s="16" t="s">
        <v>34</v>
      </c>
      <c r="J17" s="4" t="s">
        <v>57</v>
      </c>
      <c r="K17" s="4" t="s">
        <v>6</v>
      </c>
      <c r="L17" s="31" t="s">
        <v>37</v>
      </c>
      <c r="N17" s="16" t="s">
        <v>171</v>
      </c>
      <c r="O17" s="22">
        <v>0</v>
      </c>
      <c r="Q17" s="5" t="s">
        <v>3</v>
      </c>
      <c r="R17" s="12" t="s">
        <v>5</v>
      </c>
      <c r="S17" s="32">
        <v>9002</v>
      </c>
    </row>
    <row r="18" spans="2:19" ht="15" thickBot="1" x14ac:dyDescent="0.35">
      <c r="B18" s="21" t="s">
        <v>99</v>
      </c>
      <c r="C18" s="13" t="s">
        <v>63</v>
      </c>
      <c r="D18" s="23" t="s">
        <v>165</v>
      </c>
      <c r="F18" s="6" t="s">
        <v>53</v>
      </c>
      <c r="G18" s="34" t="s">
        <v>21</v>
      </c>
      <c r="I18" s="16" t="s">
        <v>38</v>
      </c>
      <c r="J18" s="4" t="s">
        <v>100</v>
      </c>
      <c r="K18" s="4" t="s">
        <v>5</v>
      </c>
      <c r="L18" s="30" t="s">
        <v>153</v>
      </c>
      <c r="N18" s="21" t="s">
        <v>172</v>
      </c>
      <c r="O18" s="23" t="s">
        <v>167</v>
      </c>
      <c r="P18" s="1" t="s">
        <v>156</v>
      </c>
      <c r="Q18" s="5" t="s">
        <v>4</v>
      </c>
      <c r="R18" s="12" t="s">
        <v>5</v>
      </c>
      <c r="S18" s="32">
        <v>9003</v>
      </c>
    </row>
    <row r="19" spans="2:19" ht="15" thickBot="1" x14ac:dyDescent="0.35">
      <c r="C19" s="1"/>
      <c r="D19" s="1"/>
      <c r="I19" s="15" t="s">
        <v>39</v>
      </c>
      <c r="J19" s="4" t="s">
        <v>102</v>
      </c>
      <c r="K19" s="4" t="s">
        <v>5</v>
      </c>
      <c r="L19" s="31" t="s">
        <v>154</v>
      </c>
      <c r="Q19" s="5" t="s">
        <v>7</v>
      </c>
      <c r="R19" s="12" t="s">
        <v>5</v>
      </c>
      <c r="S19" s="32">
        <v>9004</v>
      </c>
    </row>
    <row r="20" spans="2:19" ht="18.600000000000001" thickBot="1" x14ac:dyDescent="0.4">
      <c r="B20" s="72" t="s">
        <v>66</v>
      </c>
      <c r="C20" s="73"/>
      <c r="D20" s="1"/>
      <c r="I20" s="28"/>
      <c r="J20" s="10"/>
      <c r="K20" s="29"/>
      <c r="L20" s="11"/>
      <c r="Q20" s="5" t="s">
        <v>8</v>
      </c>
      <c r="R20" s="12" t="s">
        <v>5</v>
      </c>
      <c r="S20" s="32">
        <v>9005</v>
      </c>
    </row>
    <row r="21" spans="2:19" ht="18" x14ac:dyDescent="0.35">
      <c r="B21" s="8" t="s">
        <v>26</v>
      </c>
      <c r="C21" s="9" t="s">
        <v>64</v>
      </c>
      <c r="D21" s="1"/>
      <c r="I21" s="72" t="s">
        <v>69</v>
      </c>
      <c r="J21" s="74"/>
      <c r="K21" s="74"/>
      <c r="L21" s="73"/>
      <c r="Q21" s="5" t="s">
        <v>9</v>
      </c>
      <c r="R21" s="12" t="s">
        <v>5</v>
      </c>
      <c r="S21" s="32">
        <v>9006</v>
      </c>
    </row>
    <row r="22" spans="2:19" x14ac:dyDescent="0.3">
      <c r="B22" s="5" t="s">
        <v>55</v>
      </c>
      <c r="C22" s="57" t="s">
        <v>92</v>
      </c>
      <c r="D22" s="1"/>
      <c r="I22" s="67" t="s">
        <v>43</v>
      </c>
      <c r="J22" s="68" t="s">
        <v>44</v>
      </c>
      <c r="K22" s="69" t="s">
        <v>33</v>
      </c>
      <c r="L22" s="70"/>
      <c r="Q22" s="5" t="s">
        <v>10</v>
      </c>
      <c r="R22" s="12" t="s">
        <v>5</v>
      </c>
      <c r="S22" s="32">
        <v>9007</v>
      </c>
    </row>
    <row r="23" spans="2:19" x14ac:dyDescent="0.3">
      <c r="B23" s="5" t="s">
        <v>25</v>
      </c>
      <c r="C23" s="57" t="s">
        <v>92</v>
      </c>
      <c r="D23" s="1"/>
      <c r="I23" s="67"/>
      <c r="J23" s="68"/>
      <c r="K23" s="27" t="s">
        <v>35</v>
      </c>
      <c r="L23" s="14" t="s">
        <v>36</v>
      </c>
      <c r="Q23" s="5" t="s">
        <v>11</v>
      </c>
      <c r="R23" s="12" t="s">
        <v>5</v>
      </c>
      <c r="S23" s="32">
        <v>9008</v>
      </c>
    </row>
    <row r="24" spans="2:19" x14ac:dyDescent="0.3">
      <c r="B24" s="16" t="s">
        <v>65</v>
      </c>
      <c r="C24" s="57" t="s">
        <v>93</v>
      </c>
      <c r="D24" s="1"/>
      <c r="I24" s="15" t="s">
        <v>45</v>
      </c>
      <c r="J24" s="4" t="s">
        <v>57</v>
      </c>
      <c r="K24" s="4" t="s">
        <v>6</v>
      </c>
      <c r="L24" s="18" t="s">
        <v>48</v>
      </c>
      <c r="Q24" s="5" t="s">
        <v>12</v>
      </c>
      <c r="R24" s="12" t="s">
        <v>5</v>
      </c>
      <c r="S24" s="32">
        <v>9009</v>
      </c>
    </row>
    <row r="25" spans="2:19" x14ac:dyDescent="0.3">
      <c r="B25" s="5" t="s">
        <v>28</v>
      </c>
      <c r="C25" s="57" t="s">
        <v>94</v>
      </c>
      <c r="D25" s="1"/>
      <c r="I25" s="16" t="s">
        <v>32</v>
      </c>
      <c r="J25" s="4" t="s">
        <v>57</v>
      </c>
      <c r="K25" s="4" t="s">
        <v>6</v>
      </c>
      <c r="L25" s="18" t="s">
        <v>48</v>
      </c>
      <c r="Q25" s="5" t="s">
        <v>13</v>
      </c>
      <c r="R25" s="12" t="s">
        <v>5</v>
      </c>
      <c r="S25" s="32">
        <v>9010</v>
      </c>
    </row>
    <row r="26" spans="2:19" x14ac:dyDescent="0.3">
      <c r="B26" s="5" t="s">
        <v>29</v>
      </c>
      <c r="C26" s="57" t="s">
        <v>94</v>
      </c>
      <c r="D26" s="1"/>
      <c r="I26" s="16" t="s">
        <v>46</v>
      </c>
      <c r="J26" s="4" t="s">
        <v>58</v>
      </c>
      <c r="K26" s="4" t="s">
        <v>5</v>
      </c>
      <c r="L26" s="18" t="s">
        <v>147</v>
      </c>
      <c r="Q26" s="5" t="s">
        <v>14</v>
      </c>
      <c r="R26" s="12" t="s">
        <v>5</v>
      </c>
      <c r="S26" s="32">
        <v>9011</v>
      </c>
    </row>
    <row r="27" spans="2:19" ht="15" thickBot="1" x14ac:dyDescent="0.35">
      <c r="B27" s="6" t="s">
        <v>59</v>
      </c>
      <c r="C27" s="58" t="s">
        <v>94</v>
      </c>
      <c r="D27" s="1"/>
      <c r="I27" s="17" t="s">
        <v>47</v>
      </c>
      <c r="J27" s="19" t="s">
        <v>101</v>
      </c>
      <c r="K27" s="19" t="s">
        <v>5</v>
      </c>
      <c r="L27" s="20" t="s">
        <v>148</v>
      </c>
      <c r="Q27" s="5" t="s">
        <v>15</v>
      </c>
      <c r="R27" s="12" t="s">
        <v>5</v>
      </c>
      <c r="S27" s="32">
        <v>9012</v>
      </c>
    </row>
    <row r="28" spans="2:19" x14ac:dyDescent="0.3">
      <c r="Q28" s="5" t="s">
        <v>16</v>
      </c>
      <c r="R28" s="12" t="s">
        <v>5</v>
      </c>
      <c r="S28" s="32">
        <v>9013</v>
      </c>
    </row>
    <row r="29" spans="2:19" x14ac:dyDescent="0.3">
      <c r="Q29" s="5" t="s">
        <v>17</v>
      </c>
      <c r="R29" s="12" t="s">
        <v>5</v>
      </c>
      <c r="S29" s="32">
        <v>9014</v>
      </c>
    </row>
    <row r="30" spans="2:19" ht="15" thickBot="1" x14ac:dyDescent="0.35">
      <c r="Q30" s="6" t="s">
        <v>18</v>
      </c>
      <c r="R30" s="13" t="s">
        <v>5</v>
      </c>
      <c r="S30" s="33">
        <v>9015</v>
      </c>
    </row>
  </sheetData>
  <mergeCells count="13">
    <mergeCell ref="B13:D13"/>
    <mergeCell ref="F13:G13"/>
    <mergeCell ref="I13:L13"/>
    <mergeCell ref="B20:C20"/>
    <mergeCell ref="I21:L21"/>
    <mergeCell ref="I22:I23"/>
    <mergeCell ref="J22:J23"/>
    <mergeCell ref="K22:L22"/>
    <mergeCell ref="Q13:S13"/>
    <mergeCell ref="I14:I15"/>
    <mergeCell ref="J14:J15"/>
    <mergeCell ref="K14:L14"/>
    <mergeCell ref="N13:O13"/>
  </mergeCells>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1" shapeId="1031" r:id="rId4">
          <objectPr defaultSize="0" autoPict="0" r:id="rId5">
            <anchor moveWithCells="1">
              <from>
                <xdr:col>2</xdr:col>
                <xdr:colOff>662940</xdr:colOff>
                <xdr:row>0</xdr:row>
                <xdr:rowOff>121920</xdr:rowOff>
              </from>
              <to>
                <xdr:col>13</xdr:col>
                <xdr:colOff>1356360</xdr:colOff>
                <xdr:row>11</xdr:row>
                <xdr:rowOff>83820</xdr:rowOff>
              </to>
            </anchor>
          </objectPr>
        </oleObject>
      </mc:Choice>
      <mc:Fallback>
        <oleObject progId="Visio.Drawing.11" shapeId="1031" r:id="rId4"/>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O30"/>
  <sheetViews>
    <sheetView zoomScale="85" zoomScaleNormal="85" workbookViewId="0">
      <selection activeCell="F18" sqref="F18"/>
    </sheetView>
  </sheetViews>
  <sheetFormatPr defaultColWidth="8.77734375" defaultRowHeight="14.4" x14ac:dyDescent="0.3"/>
  <cols>
    <col min="1" max="1" width="4.33203125" style="1" customWidth="1"/>
    <col min="2" max="2" width="20.5546875" style="1" customWidth="1"/>
    <col min="3" max="3" width="25.33203125" style="2" customWidth="1"/>
    <col min="4" max="4" width="3.44140625" style="1" customWidth="1"/>
    <col min="5" max="5" width="9.109375" style="1" bestFit="1" customWidth="1"/>
    <col min="6" max="6" width="14.33203125" style="1" bestFit="1" customWidth="1"/>
    <col min="7" max="7" width="2.77734375" style="1" customWidth="1"/>
    <col min="8" max="8" width="14.21875" style="1" bestFit="1" customWidth="1"/>
    <col min="9" max="9" width="23" style="1" bestFit="1" customWidth="1"/>
    <col min="10" max="10" width="6" style="2" bestFit="1" customWidth="1"/>
    <col min="11" max="11" width="31.44140625" style="1" bestFit="1" customWidth="1"/>
    <col min="12" max="12" width="2.6640625" style="1" customWidth="1"/>
    <col min="13" max="13" width="11.77734375" style="1" bestFit="1" customWidth="1"/>
    <col min="14" max="14" width="5.21875" style="1" bestFit="1" customWidth="1"/>
    <col min="15" max="15" width="5.88671875" style="1" bestFit="1" customWidth="1"/>
    <col min="16" max="16384" width="8.77734375" style="1"/>
  </cols>
  <sheetData>
    <row r="1" spans="1:15" ht="15.6" x14ac:dyDescent="0.3">
      <c r="A1" s="26"/>
    </row>
    <row r="12" spans="1:15" ht="15" thickBot="1" x14ac:dyDescent="0.35"/>
    <row r="13" spans="1:15" ht="18" x14ac:dyDescent="0.35">
      <c r="B13" s="72" t="s">
        <v>72</v>
      </c>
      <c r="C13" s="73"/>
      <c r="E13" s="72" t="s">
        <v>31</v>
      </c>
      <c r="F13" s="73"/>
      <c r="H13" s="72" t="s">
        <v>68</v>
      </c>
      <c r="I13" s="74"/>
      <c r="J13" s="74"/>
      <c r="K13" s="73"/>
      <c r="M13" s="65" t="s">
        <v>73</v>
      </c>
      <c r="N13" s="71"/>
      <c r="O13" s="66"/>
    </row>
    <row r="14" spans="1:15" ht="14.55" customHeight="1" x14ac:dyDescent="0.3">
      <c r="B14" s="16"/>
      <c r="C14" s="25" t="s">
        <v>27</v>
      </c>
      <c r="E14" s="8" t="s">
        <v>1</v>
      </c>
      <c r="F14" s="9" t="s">
        <v>20</v>
      </c>
      <c r="H14" s="67" t="s">
        <v>42</v>
      </c>
      <c r="I14" s="68" t="s">
        <v>41</v>
      </c>
      <c r="J14" s="69" t="s">
        <v>33</v>
      </c>
      <c r="K14" s="70"/>
      <c r="M14" s="8" t="s">
        <v>23</v>
      </c>
      <c r="N14" s="3" t="s">
        <v>19</v>
      </c>
      <c r="O14" s="9" t="s">
        <v>24</v>
      </c>
    </row>
    <row r="15" spans="1:15" x14ac:dyDescent="0.3">
      <c r="B15" s="53" t="s">
        <v>92</v>
      </c>
      <c r="C15" s="22" t="s">
        <v>155</v>
      </c>
      <c r="E15" s="5" t="s">
        <v>50</v>
      </c>
      <c r="F15" s="7" t="s">
        <v>21</v>
      </c>
      <c r="H15" s="67"/>
      <c r="I15" s="68"/>
      <c r="J15" s="27" t="s">
        <v>35</v>
      </c>
      <c r="K15" s="25" t="s">
        <v>36</v>
      </c>
      <c r="M15" s="5" t="s">
        <v>2</v>
      </c>
      <c r="N15" s="12" t="s">
        <v>5</v>
      </c>
      <c r="O15" s="32">
        <v>9000</v>
      </c>
    </row>
    <row r="16" spans="1:15" x14ac:dyDescent="0.3">
      <c r="B16" s="53" t="s">
        <v>93</v>
      </c>
      <c r="C16" s="22" t="s">
        <v>54</v>
      </c>
      <c r="E16" s="5" t="s">
        <v>51</v>
      </c>
      <c r="F16" s="7" t="s">
        <v>22</v>
      </c>
      <c r="H16" s="15" t="s">
        <v>40</v>
      </c>
      <c r="I16" s="4" t="s">
        <v>56</v>
      </c>
      <c r="J16" s="4" t="s">
        <v>5</v>
      </c>
      <c r="K16" s="30" t="s">
        <v>141</v>
      </c>
      <c r="M16" s="5" t="s">
        <v>0</v>
      </c>
      <c r="N16" s="12" t="s">
        <v>5</v>
      </c>
      <c r="O16" s="32">
        <v>9001</v>
      </c>
    </row>
    <row r="17" spans="2:15" x14ac:dyDescent="0.3">
      <c r="B17" s="53" t="s">
        <v>94</v>
      </c>
      <c r="C17" s="22" t="s">
        <v>54</v>
      </c>
      <c r="E17" s="5" t="s">
        <v>52</v>
      </c>
      <c r="F17" s="7" t="s">
        <v>22</v>
      </c>
      <c r="H17" s="16" t="s">
        <v>34</v>
      </c>
      <c r="I17" s="4" t="s">
        <v>57</v>
      </c>
      <c r="J17" s="4" t="s">
        <v>6</v>
      </c>
      <c r="K17" s="31" t="s">
        <v>37</v>
      </c>
      <c r="M17" s="5" t="s">
        <v>3</v>
      </c>
      <c r="N17" s="12" t="s">
        <v>5</v>
      </c>
      <c r="O17" s="32">
        <v>9002</v>
      </c>
    </row>
    <row r="18" spans="2:15" ht="15" thickBot="1" x14ac:dyDescent="0.35">
      <c r="B18" s="53" t="s">
        <v>95</v>
      </c>
      <c r="C18" s="22" t="s">
        <v>54</v>
      </c>
      <c r="E18" s="6" t="s">
        <v>53</v>
      </c>
      <c r="F18" s="34" t="s">
        <v>22</v>
      </c>
      <c r="H18" s="16" t="s">
        <v>38</v>
      </c>
      <c r="I18" s="4" t="s">
        <v>100</v>
      </c>
      <c r="J18" s="4" t="s">
        <v>5</v>
      </c>
      <c r="K18" s="30" t="s">
        <v>153</v>
      </c>
      <c r="M18" s="5" t="s">
        <v>4</v>
      </c>
      <c r="N18" s="12" t="s">
        <v>5</v>
      </c>
      <c r="O18" s="32">
        <v>9003</v>
      </c>
    </row>
    <row r="19" spans="2:15" x14ac:dyDescent="0.3">
      <c r="B19" s="53" t="s">
        <v>96</v>
      </c>
      <c r="C19" s="22" t="s">
        <v>54</v>
      </c>
      <c r="H19" s="15" t="s">
        <v>39</v>
      </c>
      <c r="I19" s="4" t="s">
        <v>102</v>
      </c>
      <c r="J19" s="4" t="s">
        <v>5</v>
      </c>
      <c r="K19" s="30" t="s">
        <v>154</v>
      </c>
      <c r="M19" s="5" t="s">
        <v>7</v>
      </c>
      <c r="N19" s="12" t="s">
        <v>5</v>
      </c>
      <c r="O19" s="32">
        <v>9004</v>
      </c>
    </row>
    <row r="20" spans="2:15" ht="15" thickBot="1" x14ac:dyDescent="0.35">
      <c r="H20" s="28"/>
      <c r="I20" s="10"/>
      <c r="J20" s="29"/>
      <c r="K20" s="11"/>
      <c r="M20" s="5" t="s">
        <v>8</v>
      </c>
      <c r="N20" s="12" t="s">
        <v>5</v>
      </c>
      <c r="O20" s="32">
        <v>9005</v>
      </c>
    </row>
    <row r="21" spans="2:15" ht="18" x14ac:dyDescent="0.35">
      <c r="B21" s="72" t="s">
        <v>66</v>
      </c>
      <c r="C21" s="73"/>
      <c r="H21" s="72" t="s">
        <v>69</v>
      </c>
      <c r="I21" s="74"/>
      <c r="J21" s="74"/>
      <c r="K21" s="73"/>
      <c r="M21" s="5" t="s">
        <v>9</v>
      </c>
      <c r="N21" s="12" t="s">
        <v>5</v>
      </c>
      <c r="O21" s="32">
        <v>9006</v>
      </c>
    </row>
    <row r="22" spans="2:15" x14ac:dyDescent="0.3">
      <c r="B22" s="8" t="s">
        <v>26</v>
      </c>
      <c r="C22" s="9" t="s">
        <v>64</v>
      </c>
      <c r="H22" s="67" t="s">
        <v>43</v>
      </c>
      <c r="I22" s="68" t="s">
        <v>44</v>
      </c>
      <c r="J22" s="69" t="s">
        <v>33</v>
      </c>
      <c r="K22" s="70"/>
      <c r="M22" s="5" t="s">
        <v>10</v>
      </c>
      <c r="N22" s="12" t="s">
        <v>5</v>
      </c>
      <c r="O22" s="32">
        <v>9007</v>
      </c>
    </row>
    <row r="23" spans="2:15" x14ac:dyDescent="0.3">
      <c r="B23" s="5" t="s">
        <v>144</v>
      </c>
      <c r="C23" s="22" t="s">
        <v>92</v>
      </c>
      <c r="H23" s="67"/>
      <c r="I23" s="68"/>
      <c r="J23" s="27" t="s">
        <v>35</v>
      </c>
      <c r="K23" s="25" t="s">
        <v>36</v>
      </c>
      <c r="M23" s="5" t="s">
        <v>11</v>
      </c>
      <c r="N23" s="12" t="s">
        <v>5</v>
      </c>
      <c r="O23" s="32">
        <v>9008</v>
      </c>
    </row>
    <row r="24" spans="2:15" x14ac:dyDescent="0.3">
      <c r="B24" s="5" t="s">
        <v>25</v>
      </c>
      <c r="C24" s="22" t="s">
        <v>92</v>
      </c>
      <c r="H24" s="15" t="s">
        <v>45</v>
      </c>
      <c r="I24" s="4" t="s">
        <v>57</v>
      </c>
      <c r="J24" s="4" t="s">
        <v>6</v>
      </c>
      <c r="K24" s="18" t="s">
        <v>48</v>
      </c>
      <c r="M24" s="5" t="s">
        <v>12</v>
      </c>
      <c r="N24" s="12" t="s">
        <v>5</v>
      </c>
      <c r="O24" s="32">
        <v>9009</v>
      </c>
    </row>
    <row r="25" spans="2:15" x14ac:dyDescent="0.3">
      <c r="B25" s="5" t="s">
        <v>28</v>
      </c>
      <c r="C25" s="22" t="s">
        <v>92</v>
      </c>
      <c r="H25" s="16" t="s">
        <v>32</v>
      </c>
      <c r="I25" s="4" t="s">
        <v>57</v>
      </c>
      <c r="J25" s="4" t="s">
        <v>6</v>
      </c>
      <c r="K25" s="18" t="s">
        <v>48</v>
      </c>
      <c r="M25" s="5" t="s">
        <v>13</v>
      </c>
      <c r="N25" s="12" t="s">
        <v>5</v>
      </c>
      <c r="O25" s="32">
        <v>9010</v>
      </c>
    </row>
    <row r="26" spans="2:15" x14ac:dyDescent="0.3">
      <c r="B26" s="5" t="s">
        <v>29</v>
      </c>
      <c r="C26" s="22" t="s">
        <v>92</v>
      </c>
      <c r="H26" s="16" t="s">
        <v>46</v>
      </c>
      <c r="I26" s="4" t="s">
        <v>58</v>
      </c>
      <c r="J26" s="4" t="s">
        <v>5</v>
      </c>
      <c r="K26" s="18" t="s">
        <v>147</v>
      </c>
      <c r="M26" s="5" t="s">
        <v>14</v>
      </c>
      <c r="N26" s="12" t="s">
        <v>5</v>
      </c>
      <c r="O26" s="32">
        <v>9011</v>
      </c>
    </row>
    <row r="27" spans="2:15" ht="15" thickBot="1" x14ac:dyDescent="0.35">
      <c r="B27" s="6" t="s">
        <v>145</v>
      </c>
      <c r="C27" s="23" t="s">
        <v>92</v>
      </c>
      <c r="H27" s="17" t="s">
        <v>47</v>
      </c>
      <c r="I27" s="19" t="s">
        <v>101</v>
      </c>
      <c r="J27" s="19" t="s">
        <v>5</v>
      </c>
      <c r="K27" s="20" t="s">
        <v>148</v>
      </c>
      <c r="M27" s="5" t="s">
        <v>15</v>
      </c>
      <c r="N27" s="12" t="s">
        <v>5</v>
      </c>
      <c r="O27" s="32">
        <v>9012</v>
      </c>
    </row>
    <row r="28" spans="2:15" x14ac:dyDescent="0.3">
      <c r="M28" s="5" t="s">
        <v>16</v>
      </c>
      <c r="N28" s="12" t="s">
        <v>5</v>
      </c>
      <c r="O28" s="32">
        <v>9013</v>
      </c>
    </row>
    <row r="29" spans="2:15" x14ac:dyDescent="0.3">
      <c r="M29" s="5" t="s">
        <v>17</v>
      </c>
      <c r="N29" s="12" t="s">
        <v>5</v>
      </c>
      <c r="O29" s="32">
        <v>9014</v>
      </c>
    </row>
    <row r="30" spans="2:15" ht="15" thickBot="1" x14ac:dyDescent="0.35">
      <c r="M30" s="6" t="s">
        <v>18</v>
      </c>
      <c r="N30" s="13" t="s">
        <v>5</v>
      </c>
      <c r="O30" s="33">
        <v>9015</v>
      </c>
    </row>
  </sheetData>
  <mergeCells count="12">
    <mergeCell ref="B21:C21"/>
    <mergeCell ref="H21:K21"/>
    <mergeCell ref="H22:H23"/>
    <mergeCell ref="I22:I23"/>
    <mergeCell ref="J22:K22"/>
    <mergeCell ref="B13:C13"/>
    <mergeCell ref="E13:F13"/>
    <mergeCell ref="H13:K13"/>
    <mergeCell ref="M13:O13"/>
    <mergeCell ref="H14:H15"/>
    <mergeCell ref="I14:I15"/>
    <mergeCell ref="J14:K14"/>
  </mergeCells>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1" shapeId="4098" r:id="rId4">
          <objectPr defaultSize="0" r:id="rId5">
            <anchor moveWithCells="1">
              <from>
                <xdr:col>1</xdr:col>
                <xdr:colOff>762000</xdr:colOff>
                <xdr:row>1</xdr:row>
                <xdr:rowOff>0</xdr:rowOff>
              </from>
              <to>
                <xdr:col>10</xdr:col>
                <xdr:colOff>1775460</xdr:colOff>
                <xdr:row>11</xdr:row>
                <xdr:rowOff>45720</xdr:rowOff>
              </to>
            </anchor>
          </objectPr>
        </oleObject>
      </mc:Choice>
      <mc:Fallback>
        <oleObject progId="Visio.Drawing.11" shapeId="4098" r:id="rId4"/>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3CF41F-0A24-4C18-94C7-ED473E42CBDC}">
  <dimension ref="A1:F106"/>
  <sheetViews>
    <sheetView workbookViewId="0">
      <selection activeCell="F6" sqref="F6"/>
    </sheetView>
  </sheetViews>
  <sheetFormatPr defaultColWidth="17.88671875" defaultRowHeight="14.4" x14ac:dyDescent="0.3"/>
  <cols>
    <col min="1" max="1" width="14.44140625" style="50" bestFit="1" customWidth="1"/>
    <col min="2" max="2" width="22.21875" style="50" bestFit="1" customWidth="1"/>
    <col min="3" max="3" width="5.88671875" style="50" bestFit="1" customWidth="1"/>
    <col min="4" max="4" width="29.6640625" style="50" bestFit="1" customWidth="1"/>
    <col min="5" max="5" width="17.88671875" style="50"/>
    <col min="6" max="6" width="67.44140625" style="50" bestFit="1" customWidth="1"/>
    <col min="7" max="16384" width="17.88671875" style="50"/>
  </cols>
  <sheetData>
    <row r="1" spans="1:6" ht="15" thickBot="1" x14ac:dyDescent="0.35">
      <c r="B1" s="60"/>
      <c r="F1" s="50" t="str">
        <f ca="1">CONCATENATE("### Generated file-DeploymentMode ", NOW())</f>
        <v>### Generated file-DeploymentMode 43151.3775452546</v>
      </c>
    </row>
    <row r="2" spans="1:6" x14ac:dyDescent="0.3">
      <c r="A2" s="77" t="s">
        <v>73</v>
      </c>
      <c r="B2" s="78"/>
      <c r="C2" s="79"/>
      <c r="F2" s="50" t="s">
        <v>103</v>
      </c>
    </row>
    <row r="3" spans="1:6" x14ac:dyDescent="0.3">
      <c r="A3" s="8" t="s">
        <v>23</v>
      </c>
      <c r="B3" s="3" t="s">
        <v>19</v>
      </c>
      <c r="C3" s="9" t="s">
        <v>24</v>
      </c>
      <c r="F3" s="50" t="s">
        <v>104</v>
      </c>
    </row>
    <row r="4" spans="1:6" x14ac:dyDescent="0.3">
      <c r="A4" s="49" t="s">
        <v>2</v>
      </c>
      <c r="B4" s="56" t="str">
        <f>'Deployment Mode'!N15</f>
        <v>udp</v>
      </c>
      <c r="C4" s="56">
        <f>'Deployment Mode'!O15</f>
        <v>9000</v>
      </c>
      <c r="F4" s="50" t="s">
        <v>105</v>
      </c>
    </row>
    <row r="5" spans="1:6" x14ac:dyDescent="0.3">
      <c r="A5" s="49" t="s">
        <v>0</v>
      </c>
      <c r="B5" s="56" t="str">
        <f>'Deployment Mode'!N16</f>
        <v>udp</v>
      </c>
      <c r="C5" s="56">
        <f>'Deployment Mode'!O16</f>
        <v>9001</v>
      </c>
    </row>
    <row r="6" spans="1:6" x14ac:dyDescent="0.3">
      <c r="A6" s="49" t="s">
        <v>3</v>
      </c>
      <c r="B6" s="56" t="str">
        <f>'Deployment Mode'!N17</f>
        <v>udp</v>
      </c>
      <c r="C6" s="56">
        <f>'Deployment Mode'!O17</f>
        <v>9002</v>
      </c>
      <c r="F6" s="50" t="s">
        <v>106</v>
      </c>
    </row>
    <row r="7" spans="1:6" x14ac:dyDescent="0.3">
      <c r="A7" s="49" t="s">
        <v>4</v>
      </c>
      <c r="B7" s="56" t="str">
        <f>'Deployment Mode'!N18</f>
        <v>udp</v>
      </c>
      <c r="C7" s="56">
        <f>'Deployment Mode'!O18</f>
        <v>9003</v>
      </c>
      <c r="F7" s="50" t="str">
        <f>CONCATENATE(A50,"=","""",B50,,"""")</f>
        <v>PC_1="10.114.66.195"</v>
      </c>
    </row>
    <row r="8" spans="1:6" x14ac:dyDescent="0.3">
      <c r="A8" s="49" t="s">
        <v>7</v>
      </c>
      <c r="B8" s="56" t="str">
        <f>'Deployment Mode'!N19</f>
        <v>udp</v>
      </c>
      <c r="C8" s="56">
        <f>'Deployment Mode'!O19</f>
        <v>9004</v>
      </c>
      <c r="F8" s="50" t="str">
        <f t="shared" ref="F8:F11" si="0">CONCATENATE(A51,"=","""",B51,,"""")</f>
        <v>PC_2="NaN"</v>
      </c>
    </row>
    <row r="9" spans="1:6" x14ac:dyDescent="0.3">
      <c r="A9" s="49" t="s">
        <v>8</v>
      </c>
      <c r="B9" s="56" t="str">
        <f>'Deployment Mode'!N20</f>
        <v>udp</v>
      </c>
      <c r="C9" s="56">
        <f>'Deployment Mode'!O20</f>
        <v>9005</v>
      </c>
      <c r="F9" s="50" t="str">
        <f t="shared" si="0"/>
        <v>PC_3="NaN"</v>
      </c>
    </row>
    <row r="10" spans="1:6" x14ac:dyDescent="0.3">
      <c r="A10" s="49" t="s">
        <v>9</v>
      </c>
      <c r="B10" s="56" t="str">
        <f>'Deployment Mode'!N21</f>
        <v>udp</v>
      </c>
      <c r="C10" s="56">
        <f>'Deployment Mode'!O21</f>
        <v>9006</v>
      </c>
      <c r="F10" s="50" t="str">
        <f t="shared" si="0"/>
        <v>PC_4="NaN"</v>
      </c>
    </row>
    <row r="11" spans="1:6" x14ac:dyDescent="0.3">
      <c r="A11" s="49" t="s">
        <v>10</v>
      </c>
      <c r="B11" s="56" t="str">
        <f>'Deployment Mode'!N22</f>
        <v>udp</v>
      </c>
      <c r="C11" s="56">
        <f>'Deployment Mode'!O22</f>
        <v>9007</v>
      </c>
      <c r="F11" s="50" t="str">
        <f t="shared" si="0"/>
        <v>PC_5="NaN"</v>
      </c>
    </row>
    <row r="12" spans="1:6" x14ac:dyDescent="0.3">
      <c r="A12" s="49" t="s">
        <v>11</v>
      </c>
      <c r="B12" s="56" t="str">
        <f>'Deployment Mode'!N23</f>
        <v>udp</v>
      </c>
      <c r="C12" s="56">
        <f>'Deployment Mode'!O23</f>
        <v>9008</v>
      </c>
    </row>
    <row r="13" spans="1:6" x14ac:dyDescent="0.3">
      <c r="A13" s="49" t="s">
        <v>12</v>
      </c>
      <c r="B13" s="56" t="str">
        <f>'Deployment Mode'!N24</f>
        <v>udp</v>
      </c>
      <c r="C13" s="56">
        <f>'Deployment Mode'!O24</f>
        <v>9009</v>
      </c>
      <c r="F13" s="50" t="s">
        <v>107</v>
      </c>
    </row>
    <row r="14" spans="1:6" x14ac:dyDescent="0.3">
      <c r="A14" s="49" t="s">
        <v>13</v>
      </c>
      <c r="B14" s="56" t="str">
        <f>'Deployment Mode'!N25</f>
        <v>udp</v>
      </c>
      <c r="C14" s="56">
        <f>'Deployment Mode'!O25</f>
        <v>9010</v>
      </c>
      <c r="F14" s="50" t="str">
        <f>CONCATENATE(A58,"_ip","=",B58)</f>
        <v>ms_embsys_app_ip=PC_1</v>
      </c>
    </row>
    <row r="15" spans="1:6" x14ac:dyDescent="0.3">
      <c r="A15" s="49" t="s">
        <v>14</v>
      </c>
      <c r="B15" s="56" t="str">
        <f>'Deployment Mode'!N26</f>
        <v>udp</v>
      </c>
      <c r="C15" s="56">
        <f>'Deployment Mode'!O26</f>
        <v>9011</v>
      </c>
      <c r="F15" s="50" t="str">
        <f t="shared" ref="F15:F18" si="1">CONCATENATE(A59,"_ip","=",B59)</f>
        <v>ms_com_ip=PC_1</v>
      </c>
    </row>
    <row r="16" spans="1:6" x14ac:dyDescent="0.3">
      <c r="A16" s="49" t="s">
        <v>15</v>
      </c>
      <c r="B16" s="56" t="str">
        <f>'Deployment Mode'!N27</f>
        <v>udp</v>
      </c>
      <c r="C16" s="56">
        <f>'Deployment Mode'!O27</f>
        <v>9012</v>
      </c>
      <c r="F16" s="50" t="str">
        <f t="shared" si="1"/>
        <v>srv_ip=PC_1</v>
      </c>
    </row>
    <row r="17" spans="1:6" x14ac:dyDescent="0.3">
      <c r="A17" s="49" t="s">
        <v>16</v>
      </c>
      <c r="B17" s="56" t="str">
        <f>'Deployment Mode'!N28</f>
        <v>udp</v>
      </c>
      <c r="C17" s="56">
        <f>'Deployment Mode'!O28</f>
        <v>9013</v>
      </c>
      <c r="F17" s="50" t="str">
        <f t="shared" si="1"/>
        <v>ss_com_ip=PC_1</v>
      </c>
    </row>
    <row r="18" spans="1:6" x14ac:dyDescent="0.3">
      <c r="A18" s="49" t="s">
        <v>17</v>
      </c>
      <c r="B18" s="56" t="str">
        <f>'Deployment Mode'!N29</f>
        <v>udp</v>
      </c>
      <c r="C18" s="56">
        <f>'Deployment Mode'!O29</f>
        <v>9014</v>
      </c>
      <c r="F18" s="50" t="str">
        <f t="shared" si="1"/>
        <v>ss_embsys_app_ip=PC_1</v>
      </c>
    </row>
    <row r="19" spans="1:6" ht="15" thickBot="1" x14ac:dyDescent="0.35">
      <c r="A19" s="51" t="s">
        <v>18</v>
      </c>
      <c r="B19" s="56" t="str">
        <f>'Deployment Mode'!N30</f>
        <v>udp</v>
      </c>
      <c r="C19" s="56">
        <f>'Deployment Mode'!O30</f>
        <v>9015</v>
      </c>
    </row>
    <row r="21" spans="1:6" x14ac:dyDescent="0.3">
      <c r="A21" s="67" t="s">
        <v>42</v>
      </c>
      <c r="B21" s="68" t="s">
        <v>41</v>
      </c>
      <c r="C21" s="69" t="s">
        <v>33</v>
      </c>
      <c r="D21" s="70"/>
      <c r="F21" s="50" t="s">
        <v>108</v>
      </c>
    </row>
    <row r="22" spans="1:6" x14ac:dyDescent="0.3">
      <c r="A22" s="67"/>
      <c r="B22" s="68"/>
      <c r="C22" s="27" t="s">
        <v>35</v>
      </c>
      <c r="D22" s="25" t="s">
        <v>36</v>
      </c>
      <c r="F22" s="50" t="str">
        <f>CONCATENATE("en_",A43,"_link=",C43)</f>
        <v>en_kinematic_link=0</v>
      </c>
    </row>
    <row r="23" spans="1:6" x14ac:dyDescent="0.3">
      <c r="A23" s="52" t="s">
        <v>40</v>
      </c>
      <c r="B23" s="4" t="str">
        <f>'Deployment Mode'!I16</f>
        <v>embsys-app-mouse</v>
      </c>
      <c r="C23" s="4" t="str">
        <f>'Deployment Mode'!J16</f>
        <v>udp</v>
      </c>
      <c r="D23" s="59" t="str">
        <f>'Deployment Mode'!K16</f>
        <v>(ms_com_ip, kin_link_0)</v>
      </c>
      <c r="F23" s="50" t="str">
        <f>CONCATENATE("en_",A44,"_link=",C44)</f>
        <v>en_haptic_link=0</v>
      </c>
    </row>
    <row r="24" spans="1:6" x14ac:dyDescent="0.3">
      <c r="A24" s="53" t="s">
        <v>34</v>
      </c>
      <c r="B24" s="4" t="str">
        <f>'Deployment Mode'!I17</f>
        <v>embsys-device</v>
      </c>
      <c r="C24" s="4" t="str">
        <f>'Deployment Mode'!J17</f>
        <v>serial</v>
      </c>
      <c r="D24" s="59" t="str">
        <f>'Deployment Mode'!K17</f>
        <v>('/dev/ttyUSB0',230400)</v>
      </c>
      <c r="F24" s="50" t="str">
        <f>CONCATENATE("en_",A45,"_link=",C45)</f>
        <v>en_audio_link=0</v>
      </c>
    </row>
    <row r="25" spans="1:6" x14ac:dyDescent="0.3">
      <c r="A25" s="53" t="s">
        <v>38</v>
      </c>
      <c r="B25" s="4" t="str">
        <f>'Deployment Mode'!I18</f>
        <v>embsys-app-speaker</v>
      </c>
      <c r="C25" s="4" t="str">
        <f>'Deployment Mode'!J18</f>
        <v>udp</v>
      </c>
      <c r="D25" s="59" t="str">
        <f>'Deployment Mode'!K18</f>
        <v>(ms_embsys_app_ip, audio_link_3)</v>
      </c>
      <c r="F25" s="50" t="str">
        <f>CONCATENATE("en_",A46,"_link=",C46)</f>
        <v>en_video_link=1</v>
      </c>
    </row>
    <row r="26" spans="1:6" x14ac:dyDescent="0.3">
      <c r="A26" s="52" t="s">
        <v>39</v>
      </c>
      <c r="B26" s="4" t="str">
        <f>'Deployment Mode'!I19</f>
        <v>embsys-app-videodisplay</v>
      </c>
      <c r="C26" s="4" t="str">
        <f>'Deployment Mode'!J19</f>
        <v>udp</v>
      </c>
      <c r="D26" s="59" t="str">
        <f>'Deployment Mode'!K19</f>
        <v>(ms_embsys_app_ip, video_link_3)</v>
      </c>
    </row>
    <row r="27" spans="1:6" ht="15" thickBot="1" x14ac:dyDescent="0.35">
      <c r="F27" s="50" t="s">
        <v>109</v>
      </c>
    </row>
    <row r="28" spans="1:6" x14ac:dyDescent="0.3">
      <c r="A28" s="75" t="s">
        <v>69</v>
      </c>
      <c r="B28" s="80"/>
      <c r="C28" s="80"/>
      <c r="D28" s="76"/>
      <c r="F28" s="50" t="str">
        <f t="shared" ref="F28:F43" si="2">CONCATENATE(A4,"=",C4)</f>
        <v>kin_link_0=9000</v>
      </c>
    </row>
    <row r="29" spans="1:6" x14ac:dyDescent="0.3">
      <c r="A29" s="67" t="s">
        <v>43</v>
      </c>
      <c r="B29" s="68" t="s">
        <v>44</v>
      </c>
      <c r="C29" s="69" t="s">
        <v>33</v>
      </c>
      <c r="D29" s="70"/>
      <c r="F29" s="50" t="str">
        <f t="shared" si="2"/>
        <v>kin_link_1=9001</v>
      </c>
    </row>
    <row r="30" spans="1:6" x14ac:dyDescent="0.3">
      <c r="A30" s="67"/>
      <c r="B30" s="68"/>
      <c r="C30" s="27" t="s">
        <v>35</v>
      </c>
      <c r="D30" s="25" t="s">
        <v>36</v>
      </c>
      <c r="F30" s="50" t="str">
        <f t="shared" si="2"/>
        <v>kin_link_2=9002</v>
      </c>
    </row>
    <row r="31" spans="1:6" x14ac:dyDescent="0.3">
      <c r="A31" s="52" t="s">
        <v>45</v>
      </c>
      <c r="B31" s="4" t="str">
        <f>'Deployment Mode'!I24</f>
        <v>embsys-device</v>
      </c>
      <c r="C31" s="4" t="str">
        <f>'Deployment Mode'!J24</f>
        <v>serial</v>
      </c>
      <c r="D31" s="4" t="str">
        <f>'Deployment Mode'!K24</f>
        <v>('/dev/ttyUSB0',115200)</v>
      </c>
      <c r="F31" s="50" t="str">
        <f t="shared" si="2"/>
        <v>kin_link_3=9003</v>
      </c>
    </row>
    <row r="32" spans="1:6" x14ac:dyDescent="0.3">
      <c r="A32" s="53" t="s">
        <v>32</v>
      </c>
      <c r="B32" s="4" t="str">
        <f>'Deployment Mode'!I25</f>
        <v>embsys-device</v>
      </c>
      <c r="C32" s="4" t="str">
        <f>'Deployment Mode'!J25</f>
        <v>serial</v>
      </c>
      <c r="D32" s="4" t="str">
        <f>'Deployment Mode'!K25</f>
        <v>('/dev/ttyUSB0',115200)</v>
      </c>
      <c r="F32" s="50" t="str">
        <f t="shared" si="2"/>
        <v>hap_link_0=9004</v>
      </c>
    </row>
    <row r="33" spans="1:6" x14ac:dyDescent="0.3">
      <c r="A33" s="53" t="s">
        <v>46</v>
      </c>
      <c r="B33" s="4" t="str">
        <f>'Deployment Mode'!I26</f>
        <v>embsys-app-microphone</v>
      </c>
      <c r="C33" s="4" t="str">
        <f>'Deployment Mode'!J26</f>
        <v>udp</v>
      </c>
      <c r="D33" s="4" t="str">
        <f>'Deployment Mode'!K26</f>
        <v>(ss_com_ip, audio_link_0)</v>
      </c>
      <c r="F33" s="50" t="str">
        <f t="shared" si="2"/>
        <v>hap_link_1=9005</v>
      </c>
    </row>
    <row r="34" spans="1:6" ht="15" thickBot="1" x14ac:dyDescent="0.35">
      <c r="A34" s="54" t="s">
        <v>47</v>
      </c>
      <c r="B34" s="4" t="str">
        <f>'Deployment Mode'!I27</f>
        <v>embsys-app-videocamera</v>
      </c>
      <c r="C34" s="4" t="str">
        <f>'Deployment Mode'!J27</f>
        <v>udp</v>
      </c>
      <c r="D34" s="4" t="str">
        <f>'Deployment Mode'!K27</f>
        <v>(ss_com_ip, video_link_0)</v>
      </c>
      <c r="F34" s="50" t="str">
        <f t="shared" si="2"/>
        <v>hap_link_2=9006</v>
      </c>
    </row>
    <row r="35" spans="1:6" x14ac:dyDescent="0.3">
      <c r="F35" s="50" t="str">
        <f t="shared" si="2"/>
        <v>hap_link_3=9007</v>
      </c>
    </row>
    <row r="36" spans="1:6" x14ac:dyDescent="0.3">
      <c r="F36" s="50" t="str">
        <f t="shared" si="2"/>
        <v>audio_link_0=9008</v>
      </c>
    </row>
    <row r="37" spans="1:6" x14ac:dyDescent="0.3">
      <c r="F37" s="50" t="str">
        <f t="shared" si="2"/>
        <v>audio_link_1=9009</v>
      </c>
    </row>
    <row r="38" spans="1:6" x14ac:dyDescent="0.3">
      <c r="F38" s="50" t="str">
        <f t="shared" si="2"/>
        <v>audio_link_2=9010</v>
      </c>
    </row>
    <row r="39" spans="1:6" x14ac:dyDescent="0.3">
      <c r="F39" s="50" t="str">
        <f t="shared" si="2"/>
        <v>audio_link_3=9011</v>
      </c>
    </row>
    <row r="40" spans="1:6" ht="15" thickBot="1" x14ac:dyDescent="0.35">
      <c r="F40" s="50" t="str">
        <f t="shared" si="2"/>
        <v>video_link_0=9012</v>
      </c>
    </row>
    <row r="41" spans="1:6" x14ac:dyDescent="0.3">
      <c r="A41" s="75" t="s">
        <v>31</v>
      </c>
      <c r="B41" s="76"/>
      <c r="F41" s="50" t="str">
        <f t="shared" si="2"/>
        <v>video_link_1=9013</v>
      </c>
    </row>
    <row r="42" spans="1:6" x14ac:dyDescent="0.3">
      <c r="A42" s="8" t="s">
        <v>1</v>
      </c>
      <c r="B42" s="9" t="s">
        <v>20</v>
      </c>
      <c r="F42" s="50" t="str">
        <f t="shared" si="2"/>
        <v>video_link_2=9014</v>
      </c>
    </row>
    <row r="43" spans="1:6" x14ac:dyDescent="0.3">
      <c r="A43" s="49" t="s">
        <v>50</v>
      </c>
      <c r="B43" s="7" t="str">
        <f>'Deployment Mode'!F15</f>
        <v>Enable</v>
      </c>
      <c r="C43" s="50">
        <v>0</v>
      </c>
      <c r="F43" s="50" t="str">
        <f t="shared" si="2"/>
        <v>video_link_3=9015</v>
      </c>
    </row>
    <row r="44" spans="1:6" x14ac:dyDescent="0.3">
      <c r="A44" s="49" t="s">
        <v>51</v>
      </c>
      <c r="B44" s="7" t="str">
        <f>'Deployment Mode'!F16</f>
        <v>Disable</v>
      </c>
      <c r="C44" s="50">
        <f t="shared" ref="C44:C45" si="3">IF(B44="Enable",1,0)</f>
        <v>0</v>
      </c>
    </row>
    <row r="45" spans="1:6" x14ac:dyDescent="0.3">
      <c r="A45" s="49" t="s">
        <v>52</v>
      </c>
      <c r="B45" s="7" t="str">
        <f>'Deployment Mode'!F17</f>
        <v>Disable</v>
      </c>
      <c r="C45" s="50">
        <f t="shared" si="3"/>
        <v>0</v>
      </c>
      <c r="F45" s="50" t="s">
        <v>110</v>
      </c>
    </row>
    <row r="46" spans="1:6" ht="15" thickBot="1" x14ac:dyDescent="0.35">
      <c r="A46" s="51" t="s">
        <v>53</v>
      </c>
      <c r="B46" s="7" t="str">
        <f>'Deployment Mode'!F18</f>
        <v>Disable</v>
      </c>
      <c r="C46" s="50">
        <v>1</v>
      </c>
      <c r="F46" s="50" t="str">
        <f>CONCATENATE("ms_com_fwd_flow_kinematic_entry_addr =",D23)</f>
        <v>ms_com_fwd_flow_kinematic_entry_addr =(ms_com_ip, kin_link_0)</v>
      </c>
    </row>
    <row r="47" spans="1:6" ht="15" thickBot="1" x14ac:dyDescent="0.35">
      <c r="F47" s="50" t="s">
        <v>111</v>
      </c>
    </row>
    <row r="48" spans="1:6" x14ac:dyDescent="0.3">
      <c r="A48" s="75" t="s">
        <v>72</v>
      </c>
      <c r="B48" s="76"/>
      <c r="F48" s="50" t="str">
        <f>CONCATENATE("ms_com_fwd_flow_kinematic_entry_mode =""", C23,"""")</f>
        <v>ms_com_fwd_flow_kinematic_entry_mode ="udp"</v>
      </c>
    </row>
    <row r="49" spans="1:6" x14ac:dyDescent="0.3">
      <c r="A49" s="53"/>
      <c r="B49" s="25" t="s">
        <v>27</v>
      </c>
      <c r="F49" s="50" t="s">
        <v>142</v>
      </c>
    </row>
    <row r="50" spans="1:6" x14ac:dyDescent="0.3">
      <c r="A50" s="53" t="s">
        <v>92</v>
      </c>
      <c r="B50" s="22" t="str">
        <f>'Deployment Mode'!C15</f>
        <v>10.114.66.195</v>
      </c>
    </row>
    <row r="51" spans="1:6" x14ac:dyDescent="0.3">
      <c r="A51" s="53" t="s">
        <v>93</v>
      </c>
      <c r="B51" s="22" t="str">
        <f>'Deployment Mode'!C16</f>
        <v>NaN</v>
      </c>
      <c r="F51" s="50" t="s">
        <v>112</v>
      </c>
    </row>
    <row r="52" spans="1:6" x14ac:dyDescent="0.3">
      <c r="A52" s="53" t="s">
        <v>94</v>
      </c>
      <c r="B52" s="22" t="str">
        <f>'Deployment Mode'!C17</f>
        <v>NaN</v>
      </c>
      <c r="F52" s="50" t="str">
        <f>CONCATENATE("ms_com_bwd_flow_haptic_exit_addr =",D24)</f>
        <v>ms_com_bwd_flow_haptic_exit_addr =('/dev/ttyUSB0',230400)</v>
      </c>
    </row>
    <row r="53" spans="1:6" x14ac:dyDescent="0.3">
      <c r="A53" s="53" t="s">
        <v>95</v>
      </c>
      <c r="B53" s="22" t="str">
        <f>'Deployment Mode'!C18</f>
        <v>NaN</v>
      </c>
      <c r="F53" s="50" t="s">
        <v>143</v>
      </c>
    </row>
    <row r="54" spans="1:6" x14ac:dyDescent="0.3">
      <c r="A54" s="53" t="s">
        <v>96</v>
      </c>
      <c r="B54" s="22" t="str">
        <f>'Deployment Mode'!C19</f>
        <v>NaN</v>
      </c>
      <c r="F54" s="50" t="str">
        <f>CONCATENATE("ms_com_bwd_flow_haptic_exit_mode = """,C24,"""")</f>
        <v>ms_com_bwd_flow_haptic_exit_mode = "serial"</v>
      </c>
    </row>
    <row r="55" spans="1:6" ht="15" thickBot="1" x14ac:dyDescent="0.35"/>
    <row r="56" spans="1:6" x14ac:dyDescent="0.3">
      <c r="A56" s="75" t="s">
        <v>66</v>
      </c>
      <c r="B56" s="76"/>
      <c r="F56" s="50" t="s">
        <v>146</v>
      </c>
    </row>
    <row r="57" spans="1:6" x14ac:dyDescent="0.3">
      <c r="A57" s="8" t="s">
        <v>26</v>
      </c>
      <c r="B57" s="9" t="s">
        <v>64</v>
      </c>
      <c r="F57" s="50" t="str">
        <f>CONCATENATE("ms_com_bwd_flow_video_exit_addr = ",'scratch-deployment'!D26)</f>
        <v>ms_com_bwd_flow_video_exit_addr = (ms_embsys_app_ip, video_link_3)</v>
      </c>
    </row>
    <row r="58" spans="1:6" x14ac:dyDescent="0.3">
      <c r="A58" s="49" t="s">
        <v>139</v>
      </c>
      <c r="B58" s="22" t="str">
        <f>'Deployment Mode'!C23</f>
        <v>PC_1</v>
      </c>
      <c r="F58" s="50" t="s">
        <v>113</v>
      </c>
    </row>
    <row r="59" spans="1:6" x14ac:dyDescent="0.3">
      <c r="A59" s="49" t="s">
        <v>25</v>
      </c>
      <c r="B59" s="22" t="str">
        <f>'Deployment Mode'!C24</f>
        <v>PC_1</v>
      </c>
      <c r="F59" s="50" t="str">
        <f>CONCATENATE("ms_com_bwd_flow_video_exit_mode =""",C26,"""")</f>
        <v>ms_com_bwd_flow_video_exit_mode ="udp"</v>
      </c>
    </row>
    <row r="60" spans="1:6" x14ac:dyDescent="0.3">
      <c r="A60" s="49" t="s">
        <v>28</v>
      </c>
      <c r="B60" s="22" t="str">
        <f>'Deployment Mode'!C25</f>
        <v>PC_1</v>
      </c>
    </row>
    <row r="61" spans="1:6" x14ac:dyDescent="0.3">
      <c r="A61" s="49" t="s">
        <v>29</v>
      </c>
      <c r="B61" s="22" t="str">
        <f>'Deployment Mode'!C26</f>
        <v>PC_1</v>
      </c>
      <c r="F61" s="50" t="s">
        <v>114</v>
      </c>
    </row>
    <row r="62" spans="1:6" ht="15" thickBot="1" x14ac:dyDescent="0.35">
      <c r="A62" s="51" t="s">
        <v>140</v>
      </c>
      <c r="B62" s="22" t="str">
        <f>'Deployment Mode'!C27</f>
        <v>PC_1</v>
      </c>
      <c r="F62" s="50" t="str">
        <f>CONCATENATE("ms_com_bwd_flow_audio_exit_addr =",  D25)</f>
        <v>ms_com_bwd_flow_audio_exit_addr =(ms_embsys_app_ip, audio_link_3)</v>
      </c>
    </row>
    <row r="63" spans="1:6" x14ac:dyDescent="0.3">
      <c r="F63" s="50" t="s">
        <v>115</v>
      </c>
    </row>
    <row r="64" spans="1:6" x14ac:dyDescent="0.3">
      <c r="F64" s="50" t="str">
        <f>CONCATENATE("ms_com_bwd_flow_audio_exit_mode =""",C25,"""")</f>
        <v>ms_com_bwd_flow_audio_exit_mode ="udp"</v>
      </c>
    </row>
    <row r="66" spans="6:6" x14ac:dyDescent="0.3">
      <c r="F66" s="50" t="s">
        <v>116</v>
      </c>
    </row>
    <row r="67" spans="6:6" x14ac:dyDescent="0.3">
      <c r="F67" s="50" t="s">
        <v>117</v>
      </c>
    </row>
    <row r="68" spans="6:6" x14ac:dyDescent="0.3">
      <c r="F68" s="50" t="s">
        <v>118</v>
      </c>
    </row>
    <row r="69" spans="6:6" x14ac:dyDescent="0.3">
      <c r="F69" s="50" t="s">
        <v>119</v>
      </c>
    </row>
    <row r="70" spans="6:6" x14ac:dyDescent="0.3">
      <c r="F70" s="50" t="s">
        <v>120</v>
      </c>
    </row>
    <row r="72" spans="6:6" x14ac:dyDescent="0.3">
      <c r="F72" s="50" t="s">
        <v>121</v>
      </c>
    </row>
    <row r="73" spans="6:6" x14ac:dyDescent="0.3">
      <c r="F73" s="50" t="s">
        <v>122</v>
      </c>
    </row>
    <row r="74" spans="6:6" x14ac:dyDescent="0.3">
      <c r="F74" s="50" t="s">
        <v>123</v>
      </c>
    </row>
    <row r="75" spans="6:6" x14ac:dyDescent="0.3">
      <c r="F75" s="50" t="s">
        <v>124</v>
      </c>
    </row>
    <row r="77" spans="6:6" x14ac:dyDescent="0.3">
      <c r="F77" s="50" t="s">
        <v>125</v>
      </c>
    </row>
    <row r="78" spans="6:6" x14ac:dyDescent="0.3">
      <c r="F78" s="50" t="s">
        <v>126</v>
      </c>
    </row>
    <row r="79" spans="6:6" x14ac:dyDescent="0.3">
      <c r="F79" s="50" t="s">
        <v>127</v>
      </c>
    </row>
    <row r="80" spans="6:6" x14ac:dyDescent="0.3">
      <c r="F80" s="50" t="s">
        <v>128</v>
      </c>
    </row>
    <row r="82" spans="6:6" x14ac:dyDescent="0.3">
      <c r="F82" s="50" t="s">
        <v>129</v>
      </c>
    </row>
    <row r="83" spans="6:6" x14ac:dyDescent="0.3">
      <c r="F83" s="50" t="s">
        <v>130</v>
      </c>
    </row>
    <row r="84" spans="6:6" x14ac:dyDescent="0.3">
      <c r="F84" s="50" t="s">
        <v>131</v>
      </c>
    </row>
    <row r="85" spans="6:6" x14ac:dyDescent="0.3">
      <c r="F85" s="50" t="s">
        <v>132</v>
      </c>
    </row>
    <row r="87" spans="6:6" x14ac:dyDescent="0.3">
      <c r="F87" s="50" t="s">
        <v>133</v>
      </c>
    </row>
    <row r="88" spans="6:6" x14ac:dyDescent="0.3">
      <c r="F88" s="50" t="s">
        <v>134</v>
      </c>
    </row>
    <row r="89" spans="6:6" x14ac:dyDescent="0.3">
      <c r="F89" s="50" t="str">
        <f>CONCATENATE("ss_com_fwd_flow_kinematic_exit_addr = ",D31)</f>
        <v>ss_com_fwd_flow_kinematic_exit_addr = ('/dev/ttyUSB0',115200)</v>
      </c>
    </row>
    <row r="90" spans="6:6" x14ac:dyDescent="0.3">
      <c r="F90" s="50" t="s">
        <v>135</v>
      </c>
    </row>
    <row r="91" spans="6:6" x14ac:dyDescent="0.3">
      <c r="F91" s="50" t="str">
        <f>CONCATENATE("ss_com_fwd_flow_kinematic_exit_mode = """, C31,"""")</f>
        <v>ss_com_fwd_flow_kinematic_exit_mode = "serial"</v>
      </c>
    </row>
    <row r="93" spans="6:6" x14ac:dyDescent="0.3">
      <c r="F93" s="50" t="s">
        <v>136</v>
      </c>
    </row>
    <row r="94" spans="6:6" x14ac:dyDescent="0.3">
      <c r="F94" s="50" t="str">
        <f>CONCATENATE("ss_com_bwd_flow_haptic_exit_addr = ",D32)</f>
        <v>ss_com_bwd_flow_haptic_exit_addr = ('/dev/ttyUSB0',115200)</v>
      </c>
    </row>
    <row r="95" spans="6:6" x14ac:dyDescent="0.3">
      <c r="F95" s="50" t="s">
        <v>149</v>
      </c>
    </row>
    <row r="96" spans="6:6" x14ac:dyDescent="0.3">
      <c r="F96" s="50" t="str">
        <f>CONCATENATE("ss_com_bwd_flow_haptic_exit_mode = """, C32,"""")</f>
        <v>ss_com_bwd_flow_haptic_exit_mode = "serial"</v>
      </c>
    </row>
    <row r="98" spans="6:6" x14ac:dyDescent="0.3">
      <c r="F98" s="50" t="str">
        <f>CONCATENATE("ss_com_bwd_flow_video_entry_addr = ", D34)</f>
        <v>ss_com_bwd_flow_video_entry_addr = (ss_com_ip, video_link_0)</v>
      </c>
    </row>
    <row r="99" spans="6:6" x14ac:dyDescent="0.3">
      <c r="F99" s="50" t="s">
        <v>137</v>
      </c>
    </row>
    <row r="100" spans="6:6" x14ac:dyDescent="0.3">
      <c r="F100" s="50" t="str">
        <f>CONCATENATE("ss_com_bwd_flow_video_entry_mode =""",C34,"""")</f>
        <v>ss_com_bwd_flow_video_entry_mode ="udp"</v>
      </c>
    </row>
    <row r="101" spans="6:6" x14ac:dyDescent="0.3">
      <c r="F101" s="50" t="s">
        <v>150</v>
      </c>
    </row>
    <row r="103" spans="6:6" x14ac:dyDescent="0.3">
      <c r="F103" s="50" t="str">
        <f>CONCATENATE("ss_com_bwd_flow_audio_entry_addr = ",D33)</f>
        <v>ss_com_bwd_flow_audio_entry_addr = (ss_com_ip, audio_link_0)</v>
      </c>
    </row>
    <row r="104" spans="6:6" x14ac:dyDescent="0.3">
      <c r="F104" s="50" t="s">
        <v>138</v>
      </c>
    </row>
    <row r="105" spans="6:6" x14ac:dyDescent="0.3">
      <c r="F105" s="50" t="str">
        <f>CONCATENATE("ss_com_bwd_flow_audio_entry_mode = """,C33,"""")</f>
        <v>ss_com_bwd_flow_audio_entry_mode = "udp"</v>
      </c>
    </row>
    <row r="106" spans="6:6" x14ac:dyDescent="0.3">
      <c r="F106" s="50" t="s">
        <v>151</v>
      </c>
    </row>
  </sheetData>
  <mergeCells count="11">
    <mergeCell ref="A41:B41"/>
    <mergeCell ref="A48:B48"/>
    <mergeCell ref="A56:B56"/>
    <mergeCell ref="A2:C2"/>
    <mergeCell ref="A21:A22"/>
    <mergeCell ref="B21:B22"/>
    <mergeCell ref="C21:D21"/>
    <mergeCell ref="A28:D28"/>
    <mergeCell ref="A29:A30"/>
    <mergeCell ref="B29:B30"/>
    <mergeCell ref="C29:D29"/>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0092C4-3282-45BE-B7D9-128924BB4FD8}">
  <dimension ref="A1:F128"/>
  <sheetViews>
    <sheetView workbookViewId="0">
      <selection activeCell="F19" sqref="F19"/>
    </sheetView>
  </sheetViews>
  <sheetFormatPr defaultColWidth="17.88671875" defaultRowHeight="14.4" x14ac:dyDescent="0.3"/>
  <cols>
    <col min="1" max="1" width="21.6640625" style="50" bestFit="1" customWidth="1"/>
    <col min="2" max="2" width="22.21875" style="50" bestFit="1" customWidth="1"/>
    <col min="3" max="3" width="14.109375" style="50" bestFit="1" customWidth="1"/>
    <col min="4" max="4" width="29.6640625" style="50" bestFit="1" customWidth="1"/>
    <col min="5" max="5" width="17.88671875" style="50"/>
    <col min="6" max="6" width="67.44140625" style="50" bestFit="1" customWidth="1"/>
    <col min="7" max="16384" width="17.88671875" style="50"/>
  </cols>
  <sheetData>
    <row r="1" spans="1:6" ht="15" thickBot="1" x14ac:dyDescent="0.35">
      <c r="B1" s="60"/>
      <c r="F1" s="50" t="str">
        <f ca="1">CONCATENATE("### Generated file-EmulationMode ", NOW())</f>
        <v>### Generated file-EmulationMode 43151.3775452546</v>
      </c>
    </row>
    <row r="2" spans="1:6" x14ac:dyDescent="0.3">
      <c r="A2" s="77" t="s">
        <v>73</v>
      </c>
      <c r="B2" s="78"/>
      <c r="C2" s="79"/>
      <c r="F2" s="50" t="s">
        <v>103</v>
      </c>
    </row>
    <row r="3" spans="1:6" x14ac:dyDescent="0.3">
      <c r="A3" s="8" t="s">
        <v>23</v>
      </c>
      <c r="B3" s="3" t="s">
        <v>19</v>
      </c>
      <c r="C3" s="9" t="s">
        <v>24</v>
      </c>
      <c r="F3" s="50" t="s">
        <v>104</v>
      </c>
    </row>
    <row r="4" spans="1:6" x14ac:dyDescent="0.3">
      <c r="A4" s="49" t="s">
        <v>2</v>
      </c>
      <c r="B4" s="56" t="str">
        <f>'Emulation Mode'!R15</f>
        <v>udp</v>
      </c>
      <c r="C4" s="56">
        <f>'Emulation Mode'!S15</f>
        <v>9000</v>
      </c>
      <c r="F4" s="50" t="s">
        <v>105</v>
      </c>
    </row>
    <row r="5" spans="1:6" x14ac:dyDescent="0.3">
      <c r="A5" s="49" t="s">
        <v>0</v>
      </c>
      <c r="B5" s="56" t="str">
        <f>'Emulation Mode'!R16</f>
        <v>udp</v>
      </c>
      <c r="C5" s="56">
        <f>'Emulation Mode'!S16</f>
        <v>9001</v>
      </c>
    </row>
    <row r="6" spans="1:6" x14ac:dyDescent="0.3">
      <c r="A6" s="49" t="s">
        <v>3</v>
      </c>
      <c r="B6" s="56" t="str">
        <f>'Emulation Mode'!R17</f>
        <v>udp</v>
      </c>
      <c r="C6" s="56">
        <f>'Emulation Mode'!S17</f>
        <v>9002</v>
      </c>
      <c r="F6" s="50" t="s">
        <v>106</v>
      </c>
    </row>
    <row r="7" spans="1:6" x14ac:dyDescent="0.3">
      <c r="A7" s="49" t="s">
        <v>4</v>
      </c>
      <c r="B7" s="56" t="str">
        <f>'Emulation Mode'!R18</f>
        <v>udp</v>
      </c>
      <c r="C7" s="56">
        <f>'Emulation Mode'!S18</f>
        <v>9003</v>
      </c>
      <c r="F7" s="50" t="str">
        <f>CONCATENATE(A50,"=","""",B50,,"""")</f>
        <v>PC_1="10.1.1.2"</v>
      </c>
    </row>
    <row r="8" spans="1:6" x14ac:dyDescent="0.3">
      <c r="A8" s="49" t="s">
        <v>7</v>
      </c>
      <c r="B8" s="56" t="str">
        <f>'Emulation Mode'!R19</f>
        <v>udp</v>
      </c>
      <c r="C8" s="56">
        <f>'Emulation Mode'!S19</f>
        <v>9004</v>
      </c>
      <c r="F8" s="50" t="str">
        <f t="shared" ref="F8:F10" si="0">CONCATENATE(A51,"=","""",B51,,"""")</f>
        <v>PC_2="10.1.1.1"</v>
      </c>
    </row>
    <row r="9" spans="1:6" x14ac:dyDescent="0.3">
      <c r="A9" s="49" t="s">
        <v>8</v>
      </c>
      <c r="B9" s="56" t="str">
        <f>'Emulation Mode'!R20</f>
        <v>udp</v>
      </c>
      <c r="C9" s="56">
        <f>'Emulation Mode'!S20</f>
        <v>9005</v>
      </c>
      <c r="F9" s="50" t="str">
        <f t="shared" si="0"/>
        <v>PC_2_iface_1="10.1.4.1"</v>
      </c>
    </row>
    <row r="10" spans="1:6" x14ac:dyDescent="0.3">
      <c r="A10" s="49" t="s">
        <v>9</v>
      </c>
      <c r="B10" s="56" t="str">
        <f>'Emulation Mode'!R21</f>
        <v>udp</v>
      </c>
      <c r="C10" s="56">
        <f>'Emulation Mode'!S21</f>
        <v>9006</v>
      </c>
      <c r="F10" s="50" t="str">
        <f t="shared" si="0"/>
        <v>PC_3="10.1.4.2"</v>
      </c>
    </row>
    <row r="11" spans="1:6" x14ac:dyDescent="0.3">
      <c r="A11" s="49" t="s">
        <v>10</v>
      </c>
      <c r="B11" s="56" t="str">
        <f>'Emulation Mode'!R22</f>
        <v>udp</v>
      </c>
      <c r="C11" s="56">
        <f>'Emulation Mode'!S22</f>
        <v>9007</v>
      </c>
      <c r="F11" s="50" t="s">
        <v>156</v>
      </c>
    </row>
    <row r="12" spans="1:6" x14ac:dyDescent="0.3">
      <c r="A12" s="49" t="s">
        <v>11</v>
      </c>
      <c r="B12" s="56" t="str">
        <f>'Emulation Mode'!R23</f>
        <v>udp</v>
      </c>
      <c r="C12" s="56">
        <f>'Emulation Mode'!S23</f>
        <v>9008</v>
      </c>
      <c r="F12" s="50" t="s">
        <v>174</v>
      </c>
    </row>
    <row r="13" spans="1:6" x14ac:dyDescent="0.3">
      <c r="A13" s="49" t="s">
        <v>12</v>
      </c>
      <c r="B13" s="56" t="str">
        <f>'Emulation Mode'!R24</f>
        <v>udp</v>
      </c>
      <c r="C13" s="56">
        <f>'Emulation Mode'!S24</f>
        <v>9009</v>
      </c>
      <c r="F13" s="50" t="str">
        <f>CONCATENATE(A57,"=","""",B57,,"""")</f>
        <v>PC_1_iface_0_label="enp1s0"</v>
      </c>
    </row>
    <row r="14" spans="1:6" x14ac:dyDescent="0.3">
      <c r="A14" s="49" t="s">
        <v>13</v>
      </c>
      <c r="B14" s="56" t="str">
        <f>'Emulation Mode'!R25</f>
        <v>udp</v>
      </c>
      <c r="C14" s="56">
        <f>'Emulation Mode'!S25</f>
        <v>9010</v>
      </c>
      <c r="F14" s="50" t="str">
        <f t="shared" ref="F14:F16" si="1">CONCATENATE(A58,"=","""",B58,,"""")</f>
        <v>PC_2_iface_0_label="enx000ec6f99e99"</v>
      </c>
    </row>
    <row r="15" spans="1:6" x14ac:dyDescent="0.3">
      <c r="A15" s="49" t="s">
        <v>14</v>
      </c>
      <c r="B15" s="56" t="str">
        <f>'Emulation Mode'!R26</f>
        <v>udp</v>
      </c>
      <c r="C15" s="56">
        <f>'Emulation Mode'!S26</f>
        <v>9011</v>
      </c>
      <c r="F15" s="50" t="str">
        <f t="shared" si="1"/>
        <v>PC_2_iface_1_label="enp8s0"</v>
      </c>
    </row>
    <row r="16" spans="1:6" x14ac:dyDescent="0.3">
      <c r="A16" s="49" t="s">
        <v>15</v>
      </c>
      <c r="B16" s="56" t="str">
        <f>'Emulation Mode'!R27</f>
        <v>udp</v>
      </c>
      <c r="C16" s="56">
        <f>'Emulation Mode'!S27</f>
        <v>9012</v>
      </c>
      <c r="F16" s="50" t="str">
        <f t="shared" si="1"/>
        <v>PC_3_iface_0_label="enp1s0"</v>
      </c>
    </row>
    <row r="17" spans="1:6" x14ac:dyDescent="0.3">
      <c r="A17" s="49" t="s">
        <v>16</v>
      </c>
      <c r="B17" s="56" t="str">
        <f>'Emulation Mode'!R28</f>
        <v>udp</v>
      </c>
      <c r="C17" s="56">
        <f>'Emulation Mode'!S28</f>
        <v>9013</v>
      </c>
      <c r="F17" s="50" t="s">
        <v>156</v>
      </c>
    </row>
    <row r="18" spans="1:6" x14ac:dyDescent="0.3">
      <c r="A18" s="49" t="s">
        <v>17</v>
      </c>
      <c r="B18" s="56" t="str">
        <f>'Emulation Mode'!R29</f>
        <v>udp</v>
      </c>
      <c r="C18" s="56">
        <f>'Emulation Mode'!S29</f>
        <v>9014</v>
      </c>
      <c r="F18" s="50" t="s">
        <v>156</v>
      </c>
    </row>
    <row r="19" spans="1:6" ht="15" thickBot="1" x14ac:dyDescent="0.35">
      <c r="A19" s="51" t="s">
        <v>18</v>
      </c>
      <c r="B19" s="56" t="str">
        <f>'Emulation Mode'!R30</f>
        <v>udp</v>
      </c>
      <c r="C19" s="56">
        <f>'Emulation Mode'!S30</f>
        <v>9015</v>
      </c>
      <c r="F19" s="50" t="s">
        <v>107</v>
      </c>
    </row>
    <row r="20" spans="1:6" x14ac:dyDescent="0.3">
      <c r="F20" s="50" t="str">
        <f>CONCATENATE(A67,"_ip","=",B67)</f>
        <v>ms_embsys_app_ip=PC_1</v>
      </c>
    </row>
    <row r="21" spans="1:6" x14ac:dyDescent="0.3">
      <c r="A21" s="67" t="s">
        <v>42</v>
      </c>
      <c r="B21" s="68" t="s">
        <v>41</v>
      </c>
      <c r="C21" s="69" t="s">
        <v>33</v>
      </c>
      <c r="D21" s="70"/>
      <c r="F21" s="50" t="str">
        <f>CONCATENATE(A68,"_ip","=",B68)</f>
        <v>ms_com_ip=PC_1</v>
      </c>
    </row>
    <row r="22" spans="1:6" x14ac:dyDescent="0.3">
      <c r="A22" s="67"/>
      <c r="B22" s="68"/>
      <c r="C22" s="27" t="s">
        <v>35</v>
      </c>
      <c r="D22" s="25" t="s">
        <v>36</v>
      </c>
      <c r="F22" s="50" t="str">
        <f>CONCATENATE(A70,"_ip","=",B70)</f>
        <v>srv_ip=PC_3</v>
      </c>
    </row>
    <row r="23" spans="1:6" x14ac:dyDescent="0.3">
      <c r="A23" s="52" t="s">
        <v>40</v>
      </c>
      <c r="B23" s="4" t="str">
        <f>'Emulation Mode'!J16</f>
        <v>embsys-app-mouse</v>
      </c>
      <c r="C23" s="4" t="str">
        <f>'Emulation Mode'!K16</f>
        <v>udp</v>
      </c>
      <c r="D23" s="4" t="str">
        <f>'Emulation Mode'!L16</f>
        <v>(ms_com_ip, kin_link_0)</v>
      </c>
      <c r="F23" s="50" t="str">
        <f t="shared" ref="F23:F24" si="2">CONCATENATE(A71,"_ip","=",B71)</f>
        <v>ss_com_ip=PC_3</v>
      </c>
    </row>
    <row r="24" spans="1:6" x14ac:dyDescent="0.3">
      <c r="A24" s="53" t="s">
        <v>34</v>
      </c>
      <c r="B24" s="4" t="str">
        <f>'Emulation Mode'!J17</f>
        <v>embsys-device</v>
      </c>
      <c r="C24" s="4" t="str">
        <f>'Emulation Mode'!K17</f>
        <v>serial</v>
      </c>
      <c r="D24" s="4" t="str">
        <f>'Emulation Mode'!L17</f>
        <v>('/dev/ttyUSB0',230400)</v>
      </c>
      <c r="F24" s="50" t="str">
        <f t="shared" si="2"/>
        <v>ss_embsys_app_ip=PC_3</v>
      </c>
    </row>
    <row r="25" spans="1:6" x14ac:dyDescent="0.3">
      <c r="A25" s="53" t="s">
        <v>38</v>
      </c>
      <c r="B25" s="4" t="str">
        <f>'Emulation Mode'!J18</f>
        <v>embsys-app-speaker</v>
      </c>
      <c r="C25" s="4" t="str">
        <f>'Emulation Mode'!K18</f>
        <v>udp</v>
      </c>
      <c r="D25" s="4" t="str">
        <f>'Emulation Mode'!L18</f>
        <v>(ms_embsys_app_ip, audio_link_3)</v>
      </c>
    </row>
    <row r="26" spans="1:6" x14ac:dyDescent="0.3">
      <c r="A26" s="52" t="s">
        <v>39</v>
      </c>
      <c r="B26" s="4" t="str">
        <f>'Emulation Mode'!J19</f>
        <v>embsys-app-videodisplay</v>
      </c>
      <c r="C26" s="4" t="str">
        <f>'Emulation Mode'!K19</f>
        <v>udp</v>
      </c>
      <c r="D26" s="4" t="str">
        <f>'Emulation Mode'!L19</f>
        <v>(ms_embsys_app_ip, video_link_3)</v>
      </c>
    </row>
    <row r="27" spans="1:6" ht="15" thickBot="1" x14ac:dyDescent="0.35">
      <c r="F27" s="50" t="s">
        <v>108</v>
      </c>
    </row>
    <row r="28" spans="1:6" x14ac:dyDescent="0.3">
      <c r="A28" s="75" t="s">
        <v>69</v>
      </c>
      <c r="B28" s="80"/>
      <c r="C28" s="80"/>
      <c r="D28" s="76"/>
      <c r="F28" s="50" t="str">
        <f>CONCATENATE("en_",A43,"_link=",C43)</f>
        <v>en_kinematic_link=0</v>
      </c>
    </row>
    <row r="29" spans="1:6" x14ac:dyDescent="0.3">
      <c r="A29" s="67" t="s">
        <v>43</v>
      </c>
      <c r="B29" s="68" t="s">
        <v>44</v>
      </c>
      <c r="C29" s="69" t="s">
        <v>33</v>
      </c>
      <c r="D29" s="70"/>
      <c r="F29" s="50" t="str">
        <f>CONCATENATE("en_",A44,"_link=",C44)</f>
        <v>en_haptic_link=0</v>
      </c>
    </row>
    <row r="30" spans="1:6" x14ac:dyDescent="0.3">
      <c r="A30" s="67"/>
      <c r="B30" s="68"/>
      <c r="C30" s="27" t="s">
        <v>35</v>
      </c>
      <c r="D30" s="25" t="s">
        <v>36</v>
      </c>
      <c r="F30" s="50" t="str">
        <f>CONCATENATE("en_",A45,"_link=",C45)</f>
        <v>en_audio_link=0</v>
      </c>
    </row>
    <row r="31" spans="1:6" x14ac:dyDescent="0.3">
      <c r="A31" s="52" t="s">
        <v>45</v>
      </c>
      <c r="B31" s="4" t="str">
        <f>'Emulation Mode'!J24</f>
        <v>embsys-device</v>
      </c>
      <c r="C31" s="4" t="str">
        <f>'Emulation Mode'!K24</f>
        <v>serial</v>
      </c>
      <c r="D31" s="4" t="str">
        <f>'Emulation Mode'!L24</f>
        <v>('/dev/ttyUSB0',115200)</v>
      </c>
      <c r="F31" s="50" t="str">
        <f>CONCATENATE("en_",A46,"_link=",C46)</f>
        <v>en_video_link=1</v>
      </c>
    </row>
    <row r="32" spans="1:6" x14ac:dyDescent="0.3">
      <c r="A32" s="53" t="s">
        <v>32</v>
      </c>
      <c r="B32" s="4" t="str">
        <f>'Emulation Mode'!J25</f>
        <v>embsys-device</v>
      </c>
      <c r="C32" s="4" t="str">
        <f>'Emulation Mode'!K25</f>
        <v>serial</v>
      </c>
      <c r="D32" s="4" t="str">
        <f>'Emulation Mode'!L25</f>
        <v>('/dev/ttyUSB0',115200)</v>
      </c>
    </row>
    <row r="33" spans="1:6" x14ac:dyDescent="0.3">
      <c r="A33" s="53" t="s">
        <v>46</v>
      </c>
      <c r="B33" s="4" t="str">
        <f>'Emulation Mode'!J26</f>
        <v>embsys-app-microphone</v>
      </c>
      <c r="C33" s="4" t="str">
        <f>'Emulation Mode'!K26</f>
        <v>udp</v>
      </c>
      <c r="D33" s="4" t="str">
        <f>'Emulation Mode'!L26</f>
        <v>(ss_com_ip, audio_link_0)</v>
      </c>
      <c r="F33" s="50" t="s">
        <v>109</v>
      </c>
    </row>
    <row r="34" spans="1:6" ht="15" thickBot="1" x14ac:dyDescent="0.35">
      <c r="A34" s="54" t="s">
        <v>47</v>
      </c>
      <c r="B34" s="4" t="str">
        <f>'Emulation Mode'!J27</f>
        <v>embsys-app-videocamera</v>
      </c>
      <c r="C34" s="4" t="str">
        <f>'Emulation Mode'!K27</f>
        <v>udp</v>
      </c>
      <c r="D34" s="4" t="str">
        <f>'Emulation Mode'!L27</f>
        <v>(ss_com_ip, video_link_0)</v>
      </c>
      <c r="F34" s="50" t="str">
        <f t="shared" ref="F34:F49" si="3">CONCATENATE(A4,"=",C4)</f>
        <v>kin_link_0=9000</v>
      </c>
    </row>
    <row r="35" spans="1:6" x14ac:dyDescent="0.3">
      <c r="F35" s="50" t="str">
        <f t="shared" si="3"/>
        <v>kin_link_1=9001</v>
      </c>
    </row>
    <row r="36" spans="1:6" x14ac:dyDescent="0.3">
      <c r="F36" s="50" t="str">
        <f t="shared" si="3"/>
        <v>kin_link_2=9002</v>
      </c>
    </row>
    <row r="37" spans="1:6" x14ac:dyDescent="0.3">
      <c r="F37" s="50" t="str">
        <f t="shared" si="3"/>
        <v>kin_link_3=9003</v>
      </c>
    </row>
    <row r="38" spans="1:6" x14ac:dyDescent="0.3">
      <c r="F38" s="50" t="str">
        <f t="shared" si="3"/>
        <v>hap_link_0=9004</v>
      </c>
    </row>
    <row r="39" spans="1:6" x14ac:dyDescent="0.3">
      <c r="F39" s="50" t="str">
        <f t="shared" si="3"/>
        <v>hap_link_1=9005</v>
      </c>
    </row>
    <row r="40" spans="1:6" ht="15" thickBot="1" x14ac:dyDescent="0.35">
      <c r="F40" s="50" t="str">
        <f t="shared" si="3"/>
        <v>hap_link_2=9006</v>
      </c>
    </row>
    <row r="41" spans="1:6" x14ac:dyDescent="0.3">
      <c r="A41" s="75" t="s">
        <v>31</v>
      </c>
      <c r="B41" s="76"/>
      <c r="F41" s="50" t="str">
        <f t="shared" si="3"/>
        <v>hap_link_3=9007</v>
      </c>
    </row>
    <row r="42" spans="1:6" x14ac:dyDescent="0.3">
      <c r="A42" s="8" t="s">
        <v>1</v>
      </c>
      <c r="B42" s="9" t="s">
        <v>20</v>
      </c>
      <c r="F42" s="50" t="str">
        <f t="shared" si="3"/>
        <v>audio_link_0=9008</v>
      </c>
    </row>
    <row r="43" spans="1:6" x14ac:dyDescent="0.3">
      <c r="A43" s="49" t="s">
        <v>50</v>
      </c>
      <c r="B43" s="7" t="str">
        <f>'Emulation Mode'!G15</f>
        <v>Disable</v>
      </c>
      <c r="C43" s="50">
        <v>0</v>
      </c>
      <c r="F43" s="50" t="str">
        <f t="shared" si="3"/>
        <v>audio_link_1=9009</v>
      </c>
    </row>
    <row r="44" spans="1:6" x14ac:dyDescent="0.3">
      <c r="A44" s="49" t="s">
        <v>51</v>
      </c>
      <c r="B44" s="7" t="str">
        <f>'Emulation Mode'!G16</f>
        <v>Disable</v>
      </c>
      <c r="C44" s="50">
        <f t="shared" ref="C44:C45" si="4">IF(B44="Enable",1,0)</f>
        <v>0</v>
      </c>
      <c r="F44" s="50" t="str">
        <f t="shared" si="3"/>
        <v>audio_link_2=9010</v>
      </c>
    </row>
    <row r="45" spans="1:6" x14ac:dyDescent="0.3">
      <c r="A45" s="49" t="s">
        <v>52</v>
      </c>
      <c r="B45" s="7" t="str">
        <f>'Emulation Mode'!G17</f>
        <v>Disable</v>
      </c>
      <c r="C45" s="50">
        <f t="shared" si="4"/>
        <v>0</v>
      </c>
      <c r="F45" s="50" t="str">
        <f t="shared" si="3"/>
        <v>audio_link_3=9011</v>
      </c>
    </row>
    <row r="46" spans="1:6" ht="15" thickBot="1" x14ac:dyDescent="0.35">
      <c r="A46" s="51" t="s">
        <v>53</v>
      </c>
      <c r="B46" s="7" t="str">
        <f>'Emulation Mode'!G18</f>
        <v>Enable</v>
      </c>
      <c r="C46" s="50">
        <v>1</v>
      </c>
      <c r="F46" s="50" t="str">
        <f t="shared" si="3"/>
        <v>video_link_0=9012</v>
      </c>
    </row>
    <row r="47" spans="1:6" ht="15" thickBot="1" x14ac:dyDescent="0.35">
      <c r="F47" s="50" t="str">
        <f t="shared" si="3"/>
        <v>video_link_1=9013</v>
      </c>
    </row>
    <row r="48" spans="1:6" x14ac:dyDescent="0.3">
      <c r="A48" s="77" t="s">
        <v>72</v>
      </c>
      <c r="B48" s="79"/>
      <c r="F48" s="50" t="str">
        <f t="shared" si="3"/>
        <v>video_link_2=9014</v>
      </c>
    </row>
    <row r="49" spans="1:6" x14ac:dyDescent="0.3">
      <c r="A49" s="53"/>
      <c r="B49" s="25" t="s">
        <v>27</v>
      </c>
      <c r="F49" s="50" t="str">
        <f t="shared" si="3"/>
        <v>video_link_3=9015</v>
      </c>
    </row>
    <row r="50" spans="1:6" x14ac:dyDescent="0.3">
      <c r="A50" s="53" t="s">
        <v>92</v>
      </c>
      <c r="B50" s="57" t="str">
        <f>'Emulation Mode'!C15</f>
        <v>10.1.1.2</v>
      </c>
    </row>
    <row r="51" spans="1:6" x14ac:dyDescent="0.3">
      <c r="A51" s="53" t="s">
        <v>93</v>
      </c>
      <c r="B51" s="57" t="str">
        <f>'Emulation Mode'!C16</f>
        <v>10.1.1.1</v>
      </c>
      <c r="F51" s="50" t="s">
        <v>110</v>
      </c>
    </row>
    <row r="52" spans="1:6" x14ac:dyDescent="0.3">
      <c r="A52" s="53" t="s">
        <v>158</v>
      </c>
      <c r="B52" s="57" t="str">
        <f>'Emulation Mode'!C17</f>
        <v>10.1.4.1</v>
      </c>
      <c r="F52" s="50" t="str">
        <f>CONCATENATE("ms_com_fwd_flow_kinematic_entry_addr =",D23)</f>
        <v>ms_com_fwd_flow_kinematic_entry_addr =(ms_com_ip, kin_link_0)</v>
      </c>
    </row>
    <row r="53" spans="1:6" ht="15" thickBot="1" x14ac:dyDescent="0.35">
      <c r="A53" s="55" t="s">
        <v>94</v>
      </c>
      <c r="B53" s="58" t="str">
        <f>'Emulation Mode'!C18</f>
        <v>10.1.4.2</v>
      </c>
      <c r="F53" s="50" t="s">
        <v>111</v>
      </c>
    </row>
    <row r="54" spans="1:6" ht="15" thickBot="1" x14ac:dyDescent="0.35">
      <c r="F54" s="50" t="str">
        <f>CONCATENATE("ms_com_fwd_flow_kinematic_entry_mode =""", C23,"""")</f>
        <v>ms_com_fwd_flow_kinematic_entry_mode ="udp"</v>
      </c>
    </row>
    <row r="55" spans="1:6" s="62" customFormat="1" x14ac:dyDescent="0.3">
      <c r="A55" s="77" t="s">
        <v>72</v>
      </c>
      <c r="B55" s="79"/>
      <c r="F55" s="50" t="s">
        <v>142</v>
      </c>
    </row>
    <row r="56" spans="1:6" s="62" customFormat="1" x14ac:dyDescent="0.3">
      <c r="A56" s="53"/>
      <c r="B56" s="25" t="s">
        <v>60</v>
      </c>
    </row>
    <row r="57" spans="1:6" s="62" customFormat="1" x14ac:dyDescent="0.3">
      <c r="A57" s="53" t="s">
        <v>175</v>
      </c>
      <c r="B57" s="22" t="str">
        <f>'Emulation Mode'!D15</f>
        <v>enp1s0</v>
      </c>
    </row>
    <row r="58" spans="1:6" s="62" customFormat="1" x14ac:dyDescent="0.3">
      <c r="A58" s="53" t="s">
        <v>176</v>
      </c>
      <c r="B58" s="22" t="str">
        <f>'Emulation Mode'!D16</f>
        <v>enx000ec6f99e99</v>
      </c>
    </row>
    <row r="59" spans="1:6" s="62" customFormat="1" x14ac:dyDescent="0.3">
      <c r="A59" s="53" t="s">
        <v>177</v>
      </c>
      <c r="B59" s="22" t="str">
        <f>'Emulation Mode'!D17</f>
        <v>enp8s0</v>
      </c>
    </row>
    <row r="60" spans="1:6" s="62" customFormat="1" ht="15" thickBot="1" x14ac:dyDescent="0.35">
      <c r="A60" s="55" t="s">
        <v>178</v>
      </c>
      <c r="B60" s="23" t="str">
        <f>'Emulation Mode'!D18</f>
        <v>enp1s0</v>
      </c>
    </row>
    <row r="61" spans="1:6" s="62" customFormat="1" x14ac:dyDescent="0.3"/>
    <row r="62" spans="1:6" s="62" customFormat="1" x14ac:dyDescent="0.3"/>
    <row r="63" spans="1:6" x14ac:dyDescent="0.3">
      <c r="F63" s="62"/>
    </row>
    <row r="64" spans="1:6" ht="15" thickBot="1" x14ac:dyDescent="0.35"/>
    <row r="65" spans="1:6" x14ac:dyDescent="0.3">
      <c r="A65" s="75" t="s">
        <v>66</v>
      </c>
      <c r="B65" s="76"/>
    </row>
    <row r="66" spans="1:6" x14ac:dyDescent="0.3">
      <c r="A66" s="8" t="s">
        <v>26</v>
      </c>
      <c r="B66" s="9" t="s">
        <v>64</v>
      </c>
      <c r="F66" s="50" t="s">
        <v>112</v>
      </c>
    </row>
    <row r="67" spans="1:6" x14ac:dyDescent="0.3">
      <c r="A67" s="49" t="s">
        <v>139</v>
      </c>
      <c r="B67" s="56" t="str">
        <f>'Emulation Mode'!C22</f>
        <v>PC_1</v>
      </c>
      <c r="F67" s="50" t="str">
        <f>CONCATENATE("ms_com_bwd_flow_haptic_exit_addr =",D24)</f>
        <v>ms_com_bwd_flow_haptic_exit_addr =('/dev/ttyUSB0',230400)</v>
      </c>
    </row>
    <row r="68" spans="1:6" x14ac:dyDescent="0.3">
      <c r="A68" s="49" t="s">
        <v>25</v>
      </c>
      <c r="B68" s="56" t="str">
        <f>'Emulation Mode'!C23</f>
        <v>PC_1</v>
      </c>
      <c r="F68" s="50" t="s">
        <v>143</v>
      </c>
    </row>
    <row r="69" spans="1:6" x14ac:dyDescent="0.3">
      <c r="A69" s="49" t="s">
        <v>65</v>
      </c>
      <c r="B69" s="56" t="str">
        <f>'Emulation Mode'!C24</f>
        <v>PC_2</v>
      </c>
      <c r="F69" s="50" t="str">
        <f>CONCATENATE("ms_com_bwd_flow_haptic_exit_mode = """,C24,"""")</f>
        <v>ms_com_bwd_flow_haptic_exit_mode = "serial"</v>
      </c>
    </row>
    <row r="70" spans="1:6" x14ac:dyDescent="0.3">
      <c r="A70" s="49" t="s">
        <v>28</v>
      </c>
      <c r="B70" s="56" t="str">
        <f>'Emulation Mode'!C25</f>
        <v>PC_3</v>
      </c>
    </row>
    <row r="71" spans="1:6" x14ac:dyDescent="0.3">
      <c r="A71" s="49" t="s">
        <v>29</v>
      </c>
      <c r="B71" s="56" t="str">
        <f>'Emulation Mode'!C26</f>
        <v>PC_3</v>
      </c>
    </row>
    <row r="72" spans="1:6" ht="15" thickBot="1" x14ac:dyDescent="0.35">
      <c r="A72" s="51" t="s">
        <v>140</v>
      </c>
      <c r="B72" s="56" t="str">
        <f>'Emulation Mode'!C27</f>
        <v>PC_3</v>
      </c>
      <c r="F72" s="50" t="s">
        <v>146</v>
      </c>
    </row>
    <row r="73" spans="1:6" x14ac:dyDescent="0.3">
      <c r="F73" s="50" t="str">
        <f>CONCATENATE("ms_com_bwd_flow_video_exit_addr = ",'scratch-deployment'!D26)</f>
        <v>ms_com_bwd_flow_video_exit_addr = (ms_embsys_app_ip, video_link_3)</v>
      </c>
    </row>
    <row r="74" spans="1:6" ht="15" thickBot="1" x14ac:dyDescent="0.35">
      <c r="F74" s="50" t="s">
        <v>113</v>
      </c>
    </row>
    <row r="75" spans="1:6" ht="18" x14ac:dyDescent="0.35">
      <c r="A75" s="72" t="s">
        <v>67</v>
      </c>
      <c r="B75" s="73"/>
      <c r="F75" s="50" t="str">
        <f>CONCATENATE("ms_com_bwd_flow_video_exit_mode =""",C26,"""")</f>
        <v>ms_com_bwd_flow_video_exit_mode ="udp"</v>
      </c>
    </row>
    <row r="76" spans="1:6" x14ac:dyDescent="0.3">
      <c r="A76" s="16" t="str">
        <f>'Emulation Mode'!N14</f>
        <v>EmulatedLinkBandwidth</v>
      </c>
      <c r="B76" s="22" t="str">
        <f>'Emulation Mode'!O14</f>
        <v>1Mbps</v>
      </c>
    </row>
    <row r="77" spans="1:6" x14ac:dyDescent="0.3">
      <c r="A77" s="16" t="str">
        <f>'Emulation Mode'!N15</f>
        <v>EmulatedLinkDelay</v>
      </c>
      <c r="B77" s="22" t="str">
        <f>'Emulation Mode'!O15</f>
        <v>10ms</v>
      </c>
      <c r="F77" s="50" t="s">
        <v>114</v>
      </c>
    </row>
    <row r="78" spans="1:6" x14ac:dyDescent="0.3">
      <c r="A78" s="16" t="str">
        <f>'Emulation Mode'!N16</f>
        <v>PacketErrorModel</v>
      </c>
      <c r="B78" s="22" t="str">
        <f>'Emulation Mode'!O16</f>
        <v>RateErrorModel</v>
      </c>
      <c r="F78" s="50" t="str">
        <f>CONCATENATE("ms_com_bwd_flow_audio_exit_addr =",  D25)</f>
        <v>ms_com_bwd_flow_audio_exit_addr =(ms_embsys_app_ip, audio_link_3)</v>
      </c>
    </row>
    <row r="79" spans="1:6" x14ac:dyDescent="0.3">
      <c r="A79" s="16" t="s">
        <v>173</v>
      </c>
      <c r="B79" s="22">
        <f>'Emulation Mode'!O17/100</f>
        <v>0</v>
      </c>
      <c r="F79" s="50" t="s">
        <v>115</v>
      </c>
    </row>
    <row r="80" spans="1:6" ht="15" thickBot="1" x14ac:dyDescent="0.35">
      <c r="A80" s="16" t="str">
        <f>'Emulation Mode'!N18</f>
        <v>NS3EmulatorPath</v>
      </c>
      <c r="B80" s="23" t="str">
        <f>'Emulation Mode'!O18</f>
        <v>~/Documents/myNs3/ns-allinone-3.27/ns-3.27/</v>
      </c>
      <c r="C80" s="50" t="s">
        <v>156</v>
      </c>
      <c r="F80" s="50" t="str">
        <f>CONCATENATE("ms_com_bwd_flow_audio_exit_mode =""",C25,"""")</f>
        <v>ms_com_bwd_flow_audio_exit_mode ="udp"</v>
      </c>
    </row>
    <row r="82" spans="6:6" x14ac:dyDescent="0.3">
      <c r="F82" s="50" t="s">
        <v>116</v>
      </c>
    </row>
    <row r="83" spans="6:6" x14ac:dyDescent="0.3">
      <c r="F83" s="50" t="s">
        <v>117</v>
      </c>
    </row>
    <row r="84" spans="6:6" x14ac:dyDescent="0.3">
      <c r="F84" s="50" t="s">
        <v>118</v>
      </c>
    </row>
    <row r="85" spans="6:6" x14ac:dyDescent="0.3">
      <c r="F85" s="50" t="s">
        <v>119</v>
      </c>
    </row>
    <row r="86" spans="6:6" x14ac:dyDescent="0.3">
      <c r="F86" s="50" t="s">
        <v>120</v>
      </c>
    </row>
    <row r="88" spans="6:6" x14ac:dyDescent="0.3">
      <c r="F88" s="50" t="s">
        <v>121</v>
      </c>
    </row>
    <row r="89" spans="6:6" x14ac:dyDescent="0.3">
      <c r="F89" s="50" t="s">
        <v>122</v>
      </c>
    </row>
    <row r="90" spans="6:6" x14ac:dyDescent="0.3">
      <c r="F90" s="50" t="s">
        <v>123</v>
      </c>
    </row>
    <row r="91" spans="6:6" x14ac:dyDescent="0.3">
      <c r="F91" s="50" t="s">
        <v>124</v>
      </c>
    </row>
    <row r="93" spans="6:6" x14ac:dyDescent="0.3">
      <c r="F93" s="50" t="s">
        <v>125</v>
      </c>
    </row>
    <row r="94" spans="6:6" x14ac:dyDescent="0.3">
      <c r="F94" s="50" t="s">
        <v>126</v>
      </c>
    </row>
    <row r="95" spans="6:6" x14ac:dyDescent="0.3">
      <c r="F95" s="50" t="s">
        <v>127</v>
      </c>
    </row>
    <row r="96" spans="6:6" x14ac:dyDescent="0.3">
      <c r="F96" s="50" t="s">
        <v>128</v>
      </c>
    </row>
    <row r="98" spans="6:6" x14ac:dyDescent="0.3">
      <c r="F98" s="50" t="s">
        <v>129</v>
      </c>
    </row>
    <row r="99" spans="6:6" x14ac:dyDescent="0.3">
      <c r="F99" s="50" t="s">
        <v>130</v>
      </c>
    </row>
    <row r="100" spans="6:6" x14ac:dyDescent="0.3">
      <c r="F100" s="50" t="s">
        <v>131</v>
      </c>
    </row>
    <row r="101" spans="6:6" x14ac:dyDescent="0.3">
      <c r="F101" s="50" t="s">
        <v>132</v>
      </c>
    </row>
    <row r="103" spans="6:6" x14ac:dyDescent="0.3">
      <c r="F103" s="50" t="s">
        <v>133</v>
      </c>
    </row>
    <row r="104" spans="6:6" x14ac:dyDescent="0.3">
      <c r="F104" s="50" t="s">
        <v>134</v>
      </c>
    </row>
    <row r="105" spans="6:6" x14ac:dyDescent="0.3">
      <c r="F105" s="50" t="str">
        <f>CONCATENATE("ss_com_fwd_flow_kinematic_exit_addr = ",D31)</f>
        <v>ss_com_fwd_flow_kinematic_exit_addr = ('/dev/ttyUSB0',115200)</v>
      </c>
    </row>
    <row r="106" spans="6:6" x14ac:dyDescent="0.3">
      <c r="F106" s="50" t="s">
        <v>135</v>
      </c>
    </row>
    <row r="107" spans="6:6" x14ac:dyDescent="0.3">
      <c r="F107" s="50" t="str">
        <f>CONCATENATE("ss_com_fwd_flow_kinematic_exit_mode = """, C31,"""")</f>
        <v>ss_com_fwd_flow_kinematic_exit_mode = "serial"</v>
      </c>
    </row>
    <row r="109" spans="6:6" x14ac:dyDescent="0.3">
      <c r="F109" s="50" t="s">
        <v>136</v>
      </c>
    </row>
    <row r="110" spans="6:6" x14ac:dyDescent="0.3">
      <c r="F110" s="50" t="str">
        <f>CONCATENATE("ss_com_bwd_flow_haptic_exit_addr = ",D32)</f>
        <v>ss_com_bwd_flow_haptic_exit_addr = ('/dev/ttyUSB0',115200)</v>
      </c>
    </row>
    <row r="111" spans="6:6" x14ac:dyDescent="0.3">
      <c r="F111" s="50" t="s">
        <v>149</v>
      </c>
    </row>
    <row r="112" spans="6:6" x14ac:dyDescent="0.3">
      <c r="F112" s="50" t="str">
        <f>CONCATENATE("ss_com_bwd_flow_haptic_exit_mode = """, C32,"""")</f>
        <v>ss_com_bwd_flow_haptic_exit_mode = "serial"</v>
      </c>
    </row>
    <row r="114" spans="6:6" x14ac:dyDescent="0.3">
      <c r="F114" s="50" t="str">
        <f>CONCATENATE("ss_com_bwd_flow_video_entry_addr = ", D34)</f>
        <v>ss_com_bwd_flow_video_entry_addr = (ss_com_ip, video_link_0)</v>
      </c>
    </row>
    <row r="115" spans="6:6" x14ac:dyDescent="0.3">
      <c r="F115" s="50" t="s">
        <v>137</v>
      </c>
    </row>
    <row r="116" spans="6:6" x14ac:dyDescent="0.3">
      <c r="F116" s="50" t="str">
        <f>CONCATENATE("ss_com_bwd_flow_video_entry_mode =""",C34,"""")</f>
        <v>ss_com_bwd_flow_video_entry_mode ="udp"</v>
      </c>
    </row>
    <row r="117" spans="6:6" x14ac:dyDescent="0.3">
      <c r="F117" s="50" t="s">
        <v>150</v>
      </c>
    </row>
    <row r="119" spans="6:6" x14ac:dyDescent="0.3">
      <c r="F119" s="50" t="str">
        <f>CONCATENATE("ss_com_bwd_flow_audio_entry_addr = ",D33)</f>
        <v>ss_com_bwd_flow_audio_entry_addr = (ss_com_ip, audio_link_0)</v>
      </c>
    </row>
    <row r="120" spans="6:6" x14ac:dyDescent="0.3">
      <c r="F120" s="50" t="s">
        <v>138</v>
      </c>
    </row>
    <row r="121" spans="6:6" x14ac:dyDescent="0.3">
      <c r="F121" s="50" t="str">
        <f>CONCATENATE("ss_com_bwd_flow_audio_entry_mode = """,C33,"""")</f>
        <v>ss_com_bwd_flow_audio_entry_mode = "udp"</v>
      </c>
    </row>
    <row r="122" spans="6:6" x14ac:dyDescent="0.3">
      <c r="F122" s="50" t="s">
        <v>151</v>
      </c>
    </row>
    <row r="124" spans="6:6" x14ac:dyDescent="0.3">
      <c r="F124" s="50" t="str">
        <f>CONCATENATE("ns3_",A76,"=","""",B76,"""")</f>
        <v>ns3_EmulatedLinkBandwidth="1Mbps"</v>
      </c>
    </row>
    <row r="125" spans="6:6" x14ac:dyDescent="0.3">
      <c r="F125" s="50" t="str">
        <f>CONCATENATE("ns3_",A77,"=","""",B77,"""")</f>
        <v>ns3_EmulatedLinkDelay="10ms"</v>
      </c>
    </row>
    <row r="126" spans="6:6" x14ac:dyDescent="0.3">
      <c r="F126" s="50" t="str">
        <f>CONCATENATE("ns3_",A78,"=","""",B78,"""")</f>
        <v>ns3_PacketErrorModel="RateErrorModel"</v>
      </c>
    </row>
    <row r="127" spans="6:6" x14ac:dyDescent="0.3">
      <c r="F127" s="50" t="str">
        <f>CONCATENATE("ns3_",A79,"=","""",B79,"""")</f>
        <v>ns3_PacketErrorRate_percent="0"</v>
      </c>
    </row>
    <row r="128" spans="6:6" x14ac:dyDescent="0.3">
      <c r="F128" s="50" t="str">
        <f>CONCATENATE("ns3_",A80,"=","""",B80,"""")</f>
        <v>ns3_NS3EmulatorPath="~/Documents/myNs3/ns-allinone-3.27/ns-3.27/"</v>
      </c>
    </row>
  </sheetData>
  <mergeCells count="13">
    <mergeCell ref="A75:B75"/>
    <mergeCell ref="A48:B48"/>
    <mergeCell ref="A55:B55"/>
    <mergeCell ref="A28:D28"/>
    <mergeCell ref="A2:C2"/>
    <mergeCell ref="A65:B65"/>
    <mergeCell ref="A21:A22"/>
    <mergeCell ref="B21:B22"/>
    <mergeCell ref="C21:D21"/>
    <mergeCell ref="A29:A30"/>
    <mergeCell ref="B29:B30"/>
    <mergeCell ref="C29:D29"/>
    <mergeCell ref="A41:B4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C3E313-3D8E-4DEE-ADFD-EAB8F46B45DA}">
  <dimension ref="A1:G161"/>
  <sheetViews>
    <sheetView topLeftCell="A13" workbookViewId="0">
      <selection activeCell="D2" sqref="D2"/>
    </sheetView>
  </sheetViews>
  <sheetFormatPr defaultRowHeight="14.4" x14ac:dyDescent="0.3"/>
  <cols>
    <col min="1" max="1" width="67.44140625" bestFit="1" customWidth="1"/>
    <col min="4" max="4" width="14.6640625" bestFit="1" customWidth="1"/>
    <col min="5" max="5" width="32.6640625" bestFit="1" customWidth="1"/>
  </cols>
  <sheetData>
    <row r="1" spans="1:7" x14ac:dyDescent="0.3">
      <c r="A1" t="s">
        <v>152</v>
      </c>
      <c r="C1" t="s">
        <v>160</v>
      </c>
      <c r="D1" t="str">
        <f>'Mode Selection'!C3</f>
        <v>emulation-mode</v>
      </c>
      <c r="E1" s="61">
        <f>IF(D1="emulation-mode",1,0)</f>
        <v>1</v>
      </c>
    </row>
    <row r="2" spans="1:7" x14ac:dyDescent="0.3">
      <c r="A2" s="50" t="s">
        <v>159</v>
      </c>
    </row>
    <row r="3" spans="1:7" x14ac:dyDescent="0.3">
      <c r="A3" s="50" t="str">
        <f>CONCATENATE("testbed_config_mode =""",D1,"""")</f>
        <v>testbed_config_mode ="emulation-mode"</v>
      </c>
    </row>
    <row r="4" spans="1:7" x14ac:dyDescent="0.3">
      <c r="A4" s="50" t="s">
        <v>156</v>
      </c>
    </row>
    <row r="5" spans="1:7" x14ac:dyDescent="0.3">
      <c r="A5" t="str">
        <f ca="1">IF(IF($E$1=1,'scratch-emulation'!F1,'scratch-deployment'!F1)=0," ",IF($E$1=1,'scratch-emulation'!F1,'scratch-deployment'!F1))</f>
        <v>### Generated file-EmulationMode 43151.3775452546</v>
      </c>
    </row>
    <row r="6" spans="1:7" x14ac:dyDescent="0.3">
      <c r="A6" t="str">
        <f>IF(IF($E$1=1,'scratch-emulation'!F2,'scratch-deployment'!F2)=0," ",IF($E$1=1,'scratch-emulation'!F2,'scratch-deployment'!F2))</f>
        <v>### IP addresses of master/slave side communication modules</v>
      </c>
    </row>
    <row r="7" spans="1:7" ht="15" thickBot="1" x14ac:dyDescent="0.35">
      <c r="A7" t="str">
        <f>IF(IF($E$1=1,'scratch-emulation'!F3,'scratch-deployment'!F3)=0," ",IF($E$1=1,'scratch-emulation'!F3,'scratch-deployment'!F3))</f>
        <v># forward flow: ms_embsys-&gt;ms_com-&gt;server-&gt;ss_com-&gt;ss_embsys</v>
      </c>
    </row>
    <row r="8" spans="1:7" x14ac:dyDescent="0.3">
      <c r="A8" t="str">
        <f>IF(IF($E$1=1,'scratch-emulation'!F4,'scratch-deployment'!F4)=0," ",IF($E$1=1,'scratch-emulation'!F4,'scratch-deployment'!F4))</f>
        <v># backward flow: ms_embsys&lt;-ms_com&lt;-server&lt;-ss_com&lt;-ss_embsys</v>
      </c>
      <c r="B8" s="81" t="s">
        <v>157</v>
      </c>
      <c r="C8" s="82"/>
      <c r="D8" s="82"/>
      <c r="E8" s="83"/>
      <c r="G8" t="str">
        <f>IF(IF(F8="abc",G6,G7)=0," ",(IF(F8="abc",G6,G7)))</f>
        <v xml:space="preserve"> </v>
      </c>
    </row>
    <row r="9" spans="1:7" x14ac:dyDescent="0.3">
      <c r="A9" t="str">
        <f>IF(IF($E$1=1,'scratch-emulation'!F5,'scratch-deployment'!F5)=0," ",IF($E$1=1,'scratch-emulation'!F5,'scratch-deployment'!F5))</f>
        <v xml:space="preserve"> </v>
      </c>
      <c r="B9" s="84"/>
      <c r="C9" s="85"/>
      <c r="D9" s="85"/>
      <c r="E9" s="86"/>
    </row>
    <row r="10" spans="1:7" x14ac:dyDescent="0.3">
      <c r="A10" t="str">
        <f>IF(IF($E$1=1,'scratch-emulation'!F6,'scratch-deployment'!F6)=0," ",IF($E$1=1,'scratch-emulation'!F6,'scratch-deployment'!F6))</f>
        <v>## testbed computers</v>
      </c>
      <c r="B10" s="84"/>
      <c r="C10" s="85"/>
      <c r="D10" s="85"/>
      <c r="E10" s="86"/>
    </row>
    <row r="11" spans="1:7" x14ac:dyDescent="0.3">
      <c r="A11" t="str">
        <f>IF(IF($E$1=1,'scratch-emulation'!F7,'scratch-deployment'!F7)=0," ",IF($E$1=1,'scratch-emulation'!F7,'scratch-deployment'!F7))</f>
        <v>PC_1="10.1.1.2"</v>
      </c>
      <c r="B11" s="84"/>
      <c r="C11" s="85"/>
      <c r="D11" s="85"/>
      <c r="E11" s="86"/>
    </row>
    <row r="12" spans="1:7" x14ac:dyDescent="0.3">
      <c r="A12" t="str">
        <f>IF(IF($E$1=1,'scratch-emulation'!F8,'scratch-deployment'!F8)=0," ",IF($E$1=1,'scratch-emulation'!F8,'scratch-deployment'!F8))</f>
        <v>PC_2="10.1.1.1"</v>
      </c>
      <c r="B12" s="84"/>
      <c r="C12" s="85"/>
      <c r="D12" s="85"/>
      <c r="E12" s="86"/>
    </row>
    <row r="13" spans="1:7" x14ac:dyDescent="0.3">
      <c r="A13" t="str">
        <f>IF(IF($E$1=1,'scratch-emulation'!F9,'scratch-deployment'!F9)=0," ",IF($E$1=1,'scratch-emulation'!F9,'scratch-deployment'!F9))</f>
        <v>PC_2_iface_1="10.1.4.1"</v>
      </c>
      <c r="B13" s="84"/>
      <c r="C13" s="85"/>
      <c r="D13" s="85"/>
      <c r="E13" s="86"/>
    </row>
    <row r="14" spans="1:7" x14ac:dyDescent="0.3">
      <c r="A14" t="str">
        <f>IF(IF($E$1=1,'scratch-emulation'!F10,'scratch-deployment'!F10)=0," ",IF($E$1=1,'scratch-emulation'!F10,'scratch-deployment'!F10))</f>
        <v>PC_3="10.1.4.2"</v>
      </c>
      <c r="B14" s="84"/>
      <c r="C14" s="85"/>
      <c r="D14" s="85"/>
      <c r="E14" s="86"/>
    </row>
    <row r="15" spans="1:7" ht="15" thickBot="1" x14ac:dyDescent="0.35">
      <c r="A15" t="str">
        <f>IF(IF($E$1=1,'scratch-emulation'!F11,'scratch-deployment'!F11)=0," ",IF($E$1=1,'scratch-emulation'!F11,'scratch-deployment'!F11))</f>
        <v xml:space="preserve"> </v>
      </c>
      <c r="B15" s="87"/>
      <c r="C15" s="88"/>
      <c r="D15" s="88"/>
      <c r="E15" s="89"/>
    </row>
    <row r="16" spans="1:7" x14ac:dyDescent="0.3">
      <c r="A16" t="str">
        <f>IF(IF($E$1=1,'scratch-emulation'!F12,'scratch-deployment'!F12)=0," ",IF($E$1=1,'scratch-emulation'!F12,'scratch-deployment'!F12))</f>
        <v>## testbed computer interface names</v>
      </c>
      <c r="B16" t="s">
        <v>161</v>
      </c>
    </row>
    <row r="17" spans="1:5" x14ac:dyDescent="0.3">
      <c r="A17" t="str">
        <f>IF(IF($E$1=1,'scratch-emulation'!F13,'scratch-deployment'!F13)=0," ",IF($E$1=1,'scratch-emulation'!F13,'scratch-deployment'!F13))</f>
        <v>PC_1_iface_0_label="enp1s0"</v>
      </c>
    </row>
    <row r="18" spans="1:5" x14ac:dyDescent="0.3">
      <c r="A18" t="str">
        <f>IF(IF($E$1=1,'scratch-emulation'!F14,'scratch-deployment'!F14)=0," ",IF($E$1=1,'scratch-emulation'!F14,'scratch-deployment'!F14))</f>
        <v>PC_2_iface_0_label="enx000ec6f99e99"</v>
      </c>
    </row>
    <row r="19" spans="1:5" x14ac:dyDescent="0.3">
      <c r="A19" t="str">
        <f>IF(IF($E$1=1,'scratch-emulation'!F15,'scratch-deployment'!F15)=0," ",IF($E$1=1,'scratch-emulation'!F15,'scratch-deployment'!F15))</f>
        <v>PC_2_iface_1_label="enp8s0"</v>
      </c>
      <c r="E19" t="s">
        <v>166</v>
      </c>
    </row>
    <row r="20" spans="1:5" x14ac:dyDescent="0.3">
      <c r="A20" t="str">
        <f>IF(IF($E$1=1,'scratch-emulation'!F16,'scratch-deployment'!F16)=0," ",IF($E$1=1,'scratch-emulation'!F16,'scratch-deployment'!F16))</f>
        <v>PC_3_iface_0_label="enp1s0"</v>
      </c>
    </row>
    <row r="21" spans="1:5" x14ac:dyDescent="0.3">
      <c r="A21" t="str">
        <f>IF(IF($E$1=1,'scratch-emulation'!F17,'scratch-deployment'!F17)=0," ",IF($E$1=1,'scratch-emulation'!F17,'scratch-deployment'!F17))</f>
        <v xml:space="preserve"> </v>
      </c>
    </row>
    <row r="22" spans="1:5" x14ac:dyDescent="0.3">
      <c r="A22" t="str">
        <f>IF(IF($E$1=1,'scratch-emulation'!F18,'scratch-deployment'!F18)=0," ",IF($E$1=1,'scratch-emulation'!F18,'scratch-deployment'!F18))</f>
        <v xml:space="preserve"> </v>
      </c>
    </row>
    <row r="23" spans="1:5" x14ac:dyDescent="0.3">
      <c r="A23" t="str">
        <f>IF(IF($E$1=1,'scratch-emulation'!F19,'scratch-deployment'!F19)=0," ",IF($E$1=1,'scratch-emulation'!F19,'scratch-deployment'!F19))</f>
        <v>## testbed modules &amp; testbed computer association</v>
      </c>
    </row>
    <row r="24" spans="1:5" x14ac:dyDescent="0.3">
      <c r="A24" t="str">
        <f>IF(IF($E$1=1,'scratch-emulation'!F20,'scratch-deployment'!F20)=0," ",IF($E$1=1,'scratch-emulation'!F20,'scratch-deployment'!F20))</f>
        <v>ms_embsys_app_ip=PC_1</v>
      </c>
    </row>
    <row r="25" spans="1:5" x14ac:dyDescent="0.3">
      <c r="A25" t="str">
        <f>IF(IF($E$1=1,'scratch-emulation'!F21,'scratch-deployment'!F21)=0," ",IF($E$1=1,'scratch-emulation'!F21,'scratch-deployment'!F21))</f>
        <v>ms_com_ip=PC_1</v>
      </c>
    </row>
    <row r="26" spans="1:5" x14ac:dyDescent="0.3">
      <c r="A26" t="str">
        <f>IF(IF($E$1=1,'scratch-emulation'!F22,'scratch-deployment'!F22)=0," ",IF($E$1=1,'scratch-emulation'!F22,'scratch-deployment'!F22))</f>
        <v>srv_ip=PC_3</v>
      </c>
    </row>
    <row r="27" spans="1:5" x14ac:dyDescent="0.3">
      <c r="A27" t="str">
        <f>IF(IF($E$1=1,'scratch-emulation'!F23,'scratch-deployment'!F23)=0," ",IF($E$1=1,'scratch-emulation'!F23,'scratch-deployment'!F23))</f>
        <v>ss_com_ip=PC_3</v>
      </c>
    </row>
    <row r="28" spans="1:5" x14ac:dyDescent="0.3">
      <c r="A28" t="str">
        <f>IF(IF($E$1=1,'scratch-emulation'!F24,'scratch-deployment'!F24)=0," ",IF($E$1=1,'scratch-emulation'!F24,'scratch-deployment'!F24))</f>
        <v>ss_embsys_app_ip=PC_3</v>
      </c>
    </row>
    <row r="29" spans="1:5" x14ac:dyDescent="0.3">
      <c r="A29" t="str">
        <f>IF(IF($E$1=1,'scratch-emulation'!F25,'scratch-deployment'!F25)=0," ",IF($E$1=1,'scratch-emulation'!F25,'scratch-deployment'!F25))</f>
        <v xml:space="preserve"> </v>
      </c>
    </row>
    <row r="30" spans="1:5" x14ac:dyDescent="0.3">
      <c r="A30" t="str">
        <f>IF(IF($E$1=1,'scratch-emulation'!F26,'scratch-deployment'!F26)=0," ",IF($E$1=1,'scratch-emulation'!F26,'scratch-deployment'!F26))</f>
        <v xml:space="preserve"> </v>
      </c>
    </row>
    <row r="31" spans="1:5" x14ac:dyDescent="0.3">
      <c r="A31" t="str">
        <f>IF(IF($E$1=1,'scratch-emulation'!F27,'scratch-deployment'!F27)=0," ",IF($E$1=1,'scratch-emulation'!F27,'scratch-deployment'!F27))</f>
        <v>### enable links (0=&gt; disable, else enable)</v>
      </c>
    </row>
    <row r="32" spans="1:5" x14ac:dyDescent="0.3">
      <c r="A32" t="str">
        <f>IF(IF($E$1=1,'scratch-emulation'!F28,'scratch-deployment'!F28)=0," ",IF($E$1=1,'scratch-emulation'!F28,'scratch-deployment'!F28))</f>
        <v>en_kinematic_link=0</v>
      </c>
    </row>
    <row r="33" spans="1:1" x14ac:dyDescent="0.3">
      <c r="A33" t="str">
        <f>IF(IF($E$1=1,'scratch-emulation'!F29,'scratch-deployment'!F29)=0," ",IF($E$1=1,'scratch-emulation'!F29,'scratch-deployment'!F29))</f>
        <v>en_haptic_link=0</v>
      </c>
    </row>
    <row r="34" spans="1:1" x14ac:dyDescent="0.3">
      <c r="A34" t="str">
        <f>IF(IF($E$1=1,'scratch-emulation'!F30,'scratch-deployment'!F30)=0," ",IF($E$1=1,'scratch-emulation'!F30,'scratch-deployment'!F30))</f>
        <v>en_audio_link=0</v>
      </c>
    </row>
    <row r="35" spans="1:1" x14ac:dyDescent="0.3">
      <c r="A35" t="str">
        <f>IF(IF($E$1=1,'scratch-emulation'!F31,'scratch-deployment'!F31)=0," ",IF($E$1=1,'scratch-emulation'!F31,'scratch-deployment'!F31))</f>
        <v>en_video_link=1</v>
      </c>
    </row>
    <row r="36" spans="1:1" x14ac:dyDescent="0.3">
      <c r="A36" t="str">
        <f>IF(IF($E$1=1,'scratch-emulation'!F32,'scratch-deployment'!F32)=0," ",IF($E$1=1,'scratch-emulation'!F32,'scratch-deployment'!F32))</f>
        <v xml:space="preserve"> </v>
      </c>
    </row>
    <row r="37" spans="1:1" x14ac:dyDescent="0.3">
      <c r="A37" t="str">
        <f>IF(IF($E$1=1,'scratch-emulation'!F33,'scratch-deployment'!F33)=0," ",IF($E$1=1,'scratch-emulation'!F33,'scratch-deployment'!F33))</f>
        <v>### set link udp ports</v>
      </c>
    </row>
    <row r="38" spans="1:1" x14ac:dyDescent="0.3">
      <c r="A38" t="str">
        <f>IF(IF($E$1=1,'scratch-emulation'!F34,'scratch-deployment'!F34)=0," ",IF($E$1=1,'scratch-emulation'!F34,'scratch-deployment'!F34))</f>
        <v>kin_link_0=9000</v>
      </c>
    </row>
    <row r="39" spans="1:1" x14ac:dyDescent="0.3">
      <c r="A39" t="str">
        <f>IF(IF($E$1=1,'scratch-emulation'!F35,'scratch-deployment'!F35)=0," ",IF($E$1=1,'scratch-emulation'!F35,'scratch-deployment'!F35))</f>
        <v>kin_link_1=9001</v>
      </c>
    </row>
    <row r="40" spans="1:1" x14ac:dyDescent="0.3">
      <c r="A40" t="str">
        <f>IF(IF($E$1=1,'scratch-emulation'!F36,'scratch-deployment'!F36)=0," ",IF($E$1=1,'scratch-emulation'!F36,'scratch-deployment'!F36))</f>
        <v>kin_link_2=9002</v>
      </c>
    </row>
    <row r="41" spans="1:1" x14ac:dyDescent="0.3">
      <c r="A41" t="str">
        <f>IF(IF($E$1=1,'scratch-emulation'!F37,'scratch-deployment'!F37)=0," ",IF($E$1=1,'scratch-emulation'!F37,'scratch-deployment'!F37))</f>
        <v>kin_link_3=9003</v>
      </c>
    </row>
    <row r="42" spans="1:1" x14ac:dyDescent="0.3">
      <c r="A42" t="str">
        <f>IF(IF($E$1=1,'scratch-emulation'!F38,'scratch-deployment'!F38)=0," ",IF($E$1=1,'scratch-emulation'!F38,'scratch-deployment'!F38))</f>
        <v>hap_link_0=9004</v>
      </c>
    </row>
    <row r="43" spans="1:1" x14ac:dyDescent="0.3">
      <c r="A43" t="str">
        <f>IF(IF($E$1=1,'scratch-emulation'!F39,'scratch-deployment'!F39)=0," ",IF($E$1=1,'scratch-emulation'!F39,'scratch-deployment'!F39))</f>
        <v>hap_link_1=9005</v>
      </c>
    </row>
    <row r="44" spans="1:1" x14ac:dyDescent="0.3">
      <c r="A44" t="str">
        <f>IF(IF($E$1=1,'scratch-emulation'!F40,'scratch-deployment'!F40)=0," ",IF($E$1=1,'scratch-emulation'!F40,'scratch-deployment'!F40))</f>
        <v>hap_link_2=9006</v>
      </c>
    </row>
    <row r="45" spans="1:1" x14ac:dyDescent="0.3">
      <c r="A45" t="str">
        <f>IF(IF($E$1=1,'scratch-emulation'!F41,'scratch-deployment'!F41)=0," ",IF($E$1=1,'scratch-emulation'!F41,'scratch-deployment'!F41))</f>
        <v>hap_link_3=9007</v>
      </c>
    </row>
    <row r="46" spans="1:1" x14ac:dyDescent="0.3">
      <c r="A46" t="str">
        <f>IF(IF($E$1=1,'scratch-emulation'!F42,'scratch-deployment'!F42)=0," ",IF($E$1=1,'scratch-emulation'!F42,'scratch-deployment'!F42))</f>
        <v>audio_link_0=9008</v>
      </c>
    </row>
    <row r="47" spans="1:1" x14ac:dyDescent="0.3">
      <c r="A47" t="str">
        <f>IF(IF($E$1=1,'scratch-emulation'!F43,'scratch-deployment'!F43)=0," ",IF($E$1=1,'scratch-emulation'!F43,'scratch-deployment'!F43))</f>
        <v>audio_link_1=9009</v>
      </c>
    </row>
    <row r="48" spans="1:1" x14ac:dyDescent="0.3">
      <c r="A48" t="str">
        <f>IF(IF($E$1=1,'scratch-emulation'!F44,'scratch-deployment'!F44)=0," ",IF($E$1=1,'scratch-emulation'!F44,'scratch-deployment'!F44))</f>
        <v>audio_link_2=9010</v>
      </c>
    </row>
    <row r="49" spans="1:1" x14ac:dyDescent="0.3">
      <c r="A49" t="str">
        <f>IF(IF($E$1=1,'scratch-emulation'!F45,'scratch-deployment'!F45)=0," ",IF($E$1=1,'scratch-emulation'!F45,'scratch-deployment'!F45))</f>
        <v>audio_link_3=9011</v>
      </c>
    </row>
    <row r="50" spans="1:1" x14ac:dyDescent="0.3">
      <c r="A50" t="str">
        <f>IF(IF($E$1=1,'scratch-emulation'!F46,'scratch-deployment'!F46)=0," ",IF($E$1=1,'scratch-emulation'!F46,'scratch-deployment'!F46))</f>
        <v>video_link_0=9012</v>
      </c>
    </row>
    <row r="51" spans="1:1" x14ac:dyDescent="0.3">
      <c r="A51" t="str">
        <f>IF(IF($E$1=1,'scratch-emulation'!F47,'scratch-deployment'!F47)=0," ",IF($E$1=1,'scratch-emulation'!F47,'scratch-deployment'!F47))</f>
        <v>video_link_1=9013</v>
      </c>
    </row>
    <row r="52" spans="1:1" x14ac:dyDescent="0.3">
      <c r="A52" t="str">
        <f>IF(IF($E$1=1,'scratch-emulation'!F48,'scratch-deployment'!F48)=0," ",IF($E$1=1,'scratch-emulation'!F48,'scratch-deployment'!F48))</f>
        <v>video_link_2=9014</v>
      </c>
    </row>
    <row r="53" spans="1:1" x14ac:dyDescent="0.3">
      <c r="A53" t="str">
        <f>IF(IF($E$1=1,'scratch-emulation'!F49,'scratch-deployment'!F49)=0," ",IF($E$1=1,'scratch-emulation'!F49,'scratch-deployment'!F49))</f>
        <v>video_link_3=9015</v>
      </c>
    </row>
    <row r="54" spans="1:1" x14ac:dyDescent="0.3">
      <c r="A54" t="str">
        <f>IF(IF($E$1=1,'scratch-emulation'!F50,'scratch-deployment'!F50)=0," ",IF($E$1=1,'scratch-emulation'!F50,'scratch-deployment'!F50))</f>
        <v xml:space="preserve"> </v>
      </c>
    </row>
    <row r="55" spans="1:1" x14ac:dyDescent="0.3">
      <c r="A55" t="str">
        <f>IF(IF($E$1=1,'scratch-emulation'!F51,'scratch-deployment'!F51)=0," ",IF($E$1=1,'scratch-emulation'!F51,'scratch-deployment'!F51))</f>
        <v>###for ms_com (master side communication module)</v>
      </c>
    </row>
    <row r="56" spans="1:1" x14ac:dyDescent="0.3">
      <c r="A56" t="str">
        <f>IF(IF($E$1=1,'scratch-emulation'!F52,'scratch-deployment'!F52)=0," ",IF($E$1=1,'scratch-emulation'!F52,'scratch-deployment'!F52))</f>
        <v>ms_com_fwd_flow_kinematic_entry_addr =(ms_com_ip, kin_link_0)</v>
      </c>
    </row>
    <row r="57" spans="1:1" x14ac:dyDescent="0.3">
      <c r="A57" t="str">
        <f>IF(IF($E$1=1,'scratch-emulation'!F53,'scratch-deployment'!F53)=0," ",IF($E$1=1,'scratch-emulation'!F53,'scratch-deployment'!F53))</f>
        <v>ms_com_fwd_flow_kinematic_exit_addr = (srv_ip,kin_link_1) #(ip,port)</v>
      </c>
    </row>
    <row r="58" spans="1:1" x14ac:dyDescent="0.3">
      <c r="A58" t="str">
        <f>IF(IF($E$1=1,'scratch-emulation'!F54,'scratch-deployment'!F54)=0," ",IF($E$1=1,'scratch-emulation'!F54,'scratch-deployment'!F54))</f>
        <v>ms_com_fwd_flow_kinematic_entry_mode ="udp"</v>
      </c>
    </row>
    <row r="59" spans="1:1" x14ac:dyDescent="0.3">
      <c r="A59" t="str">
        <f>IF(IF($E$1=1,'scratch-emulation'!F55,'scratch-deployment'!F55)=0," ",IF($E$1=1,'scratch-emulation'!F55,'scratch-deployment'!F55))</f>
        <v>ms_com_fwd_flow_kinematic_exit_mode = "udp"</v>
      </c>
    </row>
    <row r="60" spans="1:1" x14ac:dyDescent="0.3">
      <c r="A60" t="str">
        <f>IF(IF($E$1=1,'scratch-emulation'!F56,'scratch-deployment'!F56)=0," ",IF($E$1=1,'scratch-emulation'!F56,'scratch-deployment'!F56))</f>
        <v xml:space="preserve"> </v>
      </c>
    </row>
    <row r="61" spans="1:1" x14ac:dyDescent="0.3">
      <c r="A61" t="str">
        <f>IF(IF($E$1=1,'scratch-emulation'!F57,'scratch-deployment'!F57)=0," ",IF($E$1=1,'scratch-emulation'!F57,'scratch-deployment'!F57))</f>
        <v xml:space="preserve"> </v>
      </c>
    </row>
    <row r="62" spans="1:1" x14ac:dyDescent="0.3">
      <c r="A62" t="str">
        <f>IF(IF($E$1=1,'scratch-emulation'!F58,'scratch-deployment'!F58)=0," ",IF($E$1=1,'scratch-emulation'!F58,'scratch-deployment'!F58))</f>
        <v xml:space="preserve"> </v>
      </c>
    </row>
    <row r="63" spans="1:1" x14ac:dyDescent="0.3">
      <c r="A63" t="str">
        <f>IF(IF($E$1=1,'scratch-emulation'!F59,'scratch-deployment'!F59)=0," ",IF($E$1=1,'scratch-emulation'!F59,'scratch-deployment'!F59))</f>
        <v xml:space="preserve"> </v>
      </c>
    </row>
    <row r="64" spans="1:1" x14ac:dyDescent="0.3">
      <c r="A64" t="str">
        <f>IF(IF($E$1=1,'scratch-emulation'!F60,'scratch-deployment'!F60)=0," ",IF($E$1=1,'scratch-emulation'!F60,'scratch-deployment'!F60))</f>
        <v xml:space="preserve"> </v>
      </c>
    </row>
    <row r="65" spans="1:1" x14ac:dyDescent="0.3">
      <c r="A65" t="str">
        <f>IF(IF($E$1=1,'scratch-emulation'!F61,'scratch-deployment'!F61)=0," ",IF($E$1=1,'scratch-emulation'!F61,'scratch-deployment'!F61))</f>
        <v xml:space="preserve"> </v>
      </c>
    </row>
    <row r="66" spans="1:1" x14ac:dyDescent="0.3">
      <c r="A66" t="str">
        <f>IF(IF($E$1=1,'scratch-emulation'!F62,'scratch-deployment'!F62)=0," ",IF($E$1=1,'scratch-emulation'!F62,'scratch-deployment'!F62))</f>
        <v xml:space="preserve"> </v>
      </c>
    </row>
    <row r="67" spans="1:1" x14ac:dyDescent="0.3">
      <c r="A67" t="str">
        <f>IF(IF($E$1=1,'scratch-emulation'!F63,'scratch-deployment'!F63)=0," ",IF($E$1=1,'scratch-emulation'!F63,'scratch-deployment'!F63))</f>
        <v xml:space="preserve"> </v>
      </c>
    </row>
    <row r="68" spans="1:1" x14ac:dyDescent="0.3">
      <c r="A68" t="str">
        <f>IF(IF($E$1=1,'scratch-emulation'!F64,'scratch-deployment'!F64)=0," ",IF($E$1=1,'scratch-emulation'!F64,'scratch-deployment'!F64))</f>
        <v xml:space="preserve"> </v>
      </c>
    </row>
    <row r="69" spans="1:1" x14ac:dyDescent="0.3">
      <c r="A69" t="str">
        <f>IF(IF($E$1=1,'scratch-emulation'!F65,'scratch-deployment'!F65)=0," ",IF($E$1=1,'scratch-emulation'!F65,'scratch-deployment'!F65))</f>
        <v xml:space="preserve"> </v>
      </c>
    </row>
    <row r="70" spans="1:1" x14ac:dyDescent="0.3">
      <c r="A70" t="str">
        <f>IF(IF($E$1=1,'scratch-emulation'!F66,'scratch-deployment'!F66)=0," ",IF($E$1=1,'scratch-emulation'!F66,'scratch-deployment'!F66))</f>
        <v>ms_com_bwd_flow_haptic_entry_addr = (ms_com_ip,hap_link_2) #(ip,port)</v>
      </c>
    </row>
    <row r="71" spans="1:1" x14ac:dyDescent="0.3">
      <c r="A71" t="str">
        <f>IF(IF($E$1=1,'scratch-emulation'!F67,'scratch-deployment'!F67)=0," ",IF($E$1=1,'scratch-emulation'!F67,'scratch-deployment'!F67))</f>
        <v>ms_com_bwd_flow_haptic_exit_addr =('/dev/ttyUSB0',230400)</v>
      </c>
    </row>
    <row r="72" spans="1:1" x14ac:dyDescent="0.3">
      <c r="A72" t="str">
        <f>IF(IF($E$1=1,'scratch-emulation'!F68,'scratch-deployment'!F68)=0," ",IF($E$1=1,'scratch-emulation'!F68,'scratch-deployment'!F68))</f>
        <v xml:space="preserve">ms_com_bwd_flow_haptic_entry_mode = "udp" </v>
      </c>
    </row>
    <row r="73" spans="1:1" x14ac:dyDescent="0.3">
      <c r="A73" t="str">
        <f>IF(IF($E$1=1,'scratch-emulation'!F69,'scratch-deployment'!F69)=0," ",IF($E$1=1,'scratch-emulation'!F69,'scratch-deployment'!F69))</f>
        <v>ms_com_bwd_flow_haptic_exit_mode = "serial"</v>
      </c>
    </row>
    <row r="74" spans="1:1" x14ac:dyDescent="0.3">
      <c r="A74" t="str">
        <f>IF(IF($E$1=1,'scratch-emulation'!F70,'scratch-deployment'!F70)=0," ",IF($E$1=1,'scratch-emulation'!F70,'scratch-deployment'!F70))</f>
        <v xml:space="preserve"> </v>
      </c>
    </row>
    <row r="75" spans="1:1" x14ac:dyDescent="0.3">
      <c r="A75" t="str">
        <f>IF(IF($E$1=1,'scratch-emulation'!F71,'scratch-deployment'!F71)=0," ",IF($E$1=1,'scratch-emulation'!F71,'scratch-deployment'!F71))</f>
        <v xml:space="preserve"> </v>
      </c>
    </row>
    <row r="76" spans="1:1" x14ac:dyDescent="0.3">
      <c r="A76" t="str">
        <f>IF(IF($E$1=1,'scratch-emulation'!F72,'scratch-deployment'!F72)=0," ",IF($E$1=1,'scratch-emulation'!F72,'scratch-deployment'!F72))</f>
        <v xml:space="preserve">ms_com_bwd_flow_video_entry_addr = (ms_com_ip,video_link_2) </v>
      </c>
    </row>
    <row r="77" spans="1:1" x14ac:dyDescent="0.3">
      <c r="A77" t="str">
        <f>IF(IF($E$1=1,'scratch-emulation'!F73,'scratch-deployment'!F73)=0," ",IF($E$1=1,'scratch-emulation'!F73,'scratch-deployment'!F73))</f>
        <v>ms_com_bwd_flow_video_exit_addr = (ms_embsys_app_ip, video_link_3)</v>
      </c>
    </row>
    <row r="78" spans="1:1" x14ac:dyDescent="0.3">
      <c r="A78" t="str">
        <f>IF(IF($E$1=1,'scratch-emulation'!F74,'scratch-deployment'!F74)=0," ",IF($E$1=1,'scratch-emulation'!F74,'scratch-deployment'!F74))</f>
        <v>ms_com_bwd_flow_video_entry_mode = "udp" #"udp"/"file"/"serial"/"local"</v>
      </c>
    </row>
    <row r="79" spans="1:1" x14ac:dyDescent="0.3">
      <c r="A79" t="str">
        <f>IF(IF($E$1=1,'scratch-emulation'!F75,'scratch-deployment'!F75)=0," ",IF($E$1=1,'scratch-emulation'!F75,'scratch-deployment'!F75))</f>
        <v>ms_com_bwd_flow_video_exit_mode ="udp"</v>
      </c>
    </row>
    <row r="80" spans="1:1" x14ac:dyDescent="0.3">
      <c r="A80" t="str">
        <f>IF(IF($E$1=1,'scratch-emulation'!F76,'scratch-deployment'!F76)=0," ",IF($E$1=1,'scratch-emulation'!F76,'scratch-deployment'!F76))</f>
        <v xml:space="preserve"> </v>
      </c>
    </row>
    <row r="81" spans="1:1" x14ac:dyDescent="0.3">
      <c r="A81" t="str">
        <f>IF(IF($E$1=1,'scratch-emulation'!F77,'scratch-deployment'!F77)=0," ",IF($E$1=1,'scratch-emulation'!F77,'scratch-deployment'!F77))</f>
        <v>ms_com_bwd_flow_audio_entry_addr = (ms_com_ip,audio_link_2) #(ip,port)</v>
      </c>
    </row>
    <row r="82" spans="1:1" x14ac:dyDescent="0.3">
      <c r="A82" t="str">
        <f>IF(IF($E$1=1,'scratch-emulation'!F78,'scratch-deployment'!F78)=0," ",IF($E$1=1,'scratch-emulation'!F78,'scratch-deployment'!F78))</f>
        <v>ms_com_bwd_flow_audio_exit_addr =(ms_embsys_app_ip, audio_link_3)</v>
      </c>
    </row>
    <row r="83" spans="1:1" x14ac:dyDescent="0.3">
      <c r="A83" t="str">
        <f>IF(IF($E$1=1,'scratch-emulation'!F79,'scratch-deployment'!F79)=0," ",IF($E$1=1,'scratch-emulation'!F79,'scratch-deployment'!F79))</f>
        <v>ms_com_bwd_flow_audio_entry_mode = "udp" #"udp"/"file"/"serial"/"local"</v>
      </c>
    </row>
    <row r="84" spans="1:1" x14ac:dyDescent="0.3">
      <c r="A84" t="str">
        <f>IF(IF($E$1=1,'scratch-emulation'!F80,'scratch-deployment'!F80)=0," ",IF($E$1=1,'scratch-emulation'!F80,'scratch-deployment'!F80))</f>
        <v>ms_com_bwd_flow_audio_exit_mode ="udp"</v>
      </c>
    </row>
    <row r="85" spans="1:1" x14ac:dyDescent="0.3">
      <c r="A85" t="str">
        <f>IF(IF($E$1=1,'scratch-emulation'!F81,'scratch-deployment'!F81)=0," ",IF($E$1=1,'scratch-emulation'!F81,'scratch-deployment'!F81))</f>
        <v xml:space="preserve"> </v>
      </c>
    </row>
    <row r="86" spans="1:1" x14ac:dyDescent="0.3">
      <c r="A86" t="str">
        <f>IF(IF($E$1=1,'scratch-emulation'!F82,'scratch-deployment'!F82)=0," ",IF($E$1=1,'scratch-emulation'!F82,'scratch-deployment'!F82))</f>
        <v>##for server !!!</v>
      </c>
    </row>
    <row r="87" spans="1:1" x14ac:dyDescent="0.3">
      <c r="A87" t="str">
        <f>IF(IF($E$1=1,'scratch-emulation'!F83,'scratch-deployment'!F83)=0," ",IF($E$1=1,'scratch-emulation'!F83,'scratch-deployment'!F83))</f>
        <v>server_fwd_flow_kinematic_entry_addr = (srv_ip,kin_link_1) #(ip,port)</v>
      </c>
    </row>
    <row r="88" spans="1:1" x14ac:dyDescent="0.3">
      <c r="A88" t="str">
        <f>IF(IF($E$1=1,'scratch-emulation'!F84,'scratch-deployment'!F84)=0," ",IF($E$1=1,'scratch-emulation'!F84,'scratch-deployment'!F84))</f>
        <v>server_fwd_flow_kinematic_exit_addr = (ss_com_ip,kin_link_2) #(ip,port)</v>
      </c>
    </row>
    <row r="89" spans="1:1" x14ac:dyDescent="0.3">
      <c r="A89" t="str">
        <f>IF(IF($E$1=1,'scratch-emulation'!F85,'scratch-deployment'!F85)=0," ",IF($E$1=1,'scratch-emulation'!F85,'scratch-deployment'!F85))</f>
        <v>server_fwd_flow_kinematic_entry_mode = "udp" #"udp"/"file"/"serial"/"local"</v>
      </c>
    </row>
    <row r="90" spans="1:1" x14ac:dyDescent="0.3">
      <c r="A90" t="str">
        <f>IF(IF($E$1=1,'scratch-emulation'!F86,'scratch-deployment'!F86)=0," ",IF($E$1=1,'scratch-emulation'!F86,'scratch-deployment'!F86))</f>
        <v>server_fwd_flow_kinematic_exit_mode = "udp" #"udp"/"file"/"serial"/"local"</v>
      </c>
    </row>
    <row r="91" spans="1:1" x14ac:dyDescent="0.3">
      <c r="A91" t="str">
        <f>IF(IF($E$1=1,'scratch-emulation'!F87,'scratch-deployment'!F87)=0," ",IF($E$1=1,'scratch-emulation'!F87,'scratch-deployment'!F87))</f>
        <v xml:space="preserve"> </v>
      </c>
    </row>
    <row r="92" spans="1:1" x14ac:dyDescent="0.3">
      <c r="A92" t="str">
        <f>IF(IF($E$1=1,'scratch-emulation'!F88,'scratch-deployment'!F88)=0," ",IF($E$1=1,'scratch-emulation'!F88,'scratch-deployment'!F88))</f>
        <v>server_bwd_flow_haptic_entry_addr = (srv_ip,hap_link_1) #(ip,port)</v>
      </c>
    </row>
    <row r="93" spans="1:1" x14ac:dyDescent="0.3">
      <c r="A93" t="str">
        <f>IF(IF($E$1=1,'scratch-emulation'!F89,'scratch-deployment'!F89)=0," ",IF($E$1=1,'scratch-emulation'!F89,'scratch-deployment'!F89))</f>
        <v>server_bwd_flow_haptic_exit_addr = (ms_com_ip,hap_link_2) #(ip,port)</v>
      </c>
    </row>
    <row r="94" spans="1:1" x14ac:dyDescent="0.3">
      <c r="A94" t="str">
        <f>IF(IF($E$1=1,'scratch-emulation'!F90,'scratch-deployment'!F90)=0," ",IF($E$1=1,'scratch-emulation'!F90,'scratch-deployment'!F90))</f>
        <v>server_bwd_flow_haptic_entry_mode = "udp" #"udp"/"file"/"serial"/"local"</v>
      </c>
    </row>
    <row r="95" spans="1:1" x14ac:dyDescent="0.3">
      <c r="A95" t="str">
        <f>IF(IF($E$1=1,'scratch-emulation'!F91,'scratch-deployment'!F91)=0," ",IF($E$1=1,'scratch-emulation'!F91,'scratch-deployment'!F91))</f>
        <v>server_bwd_flow_haptic_exit_mode = "udp" #"udp"/"file"/"serial"/"local"</v>
      </c>
    </row>
    <row r="96" spans="1:1" x14ac:dyDescent="0.3">
      <c r="A96" t="str">
        <f>IF(IF($E$1=1,'scratch-emulation'!F92,'scratch-deployment'!F92)=0," ",IF($E$1=1,'scratch-emulation'!F92,'scratch-deployment'!F92))</f>
        <v xml:space="preserve"> </v>
      </c>
    </row>
    <row r="97" spans="1:1" x14ac:dyDescent="0.3">
      <c r="A97" t="str">
        <f>IF(IF($E$1=1,'scratch-emulation'!F93,'scratch-deployment'!F93)=0," ",IF($E$1=1,'scratch-emulation'!F93,'scratch-deployment'!F93))</f>
        <v>server_bwd_flow_video_entry_addr = (srv_ip,video_link_1) #(ip,port)</v>
      </c>
    </row>
    <row r="98" spans="1:1" x14ac:dyDescent="0.3">
      <c r="A98" t="str">
        <f>IF(IF($E$1=1,'scratch-emulation'!F94,'scratch-deployment'!F94)=0," ",IF($E$1=1,'scratch-emulation'!F94,'scratch-deployment'!F94))</f>
        <v>server_bwd_flow_video_exit_addr = (ms_com_ip,video_link_2) #(ip,port)</v>
      </c>
    </row>
    <row r="99" spans="1:1" x14ac:dyDescent="0.3">
      <c r="A99" t="str">
        <f>IF(IF($E$1=1,'scratch-emulation'!F95,'scratch-deployment'!F95)=0," ",IF($E$1=1,'scratch-emulation'!F95,'scratch-deployment'!F95))</f>
        <v>server_bwd_flow_video_entry_mode = "udp" #"udp"/"file"/"serial"/"local"</v>
      </c>
    </row>
    <row r="100" spans="1:1" x14ac:dyDescent="0.3">
      <c r="A100" t="str">
        <f>IF(IF($E$1=1,'scratch-emulation'!F96,'scratch-deployment'!F96)=0," ",IF($E$1=1,'scratch-emulation'!F96,'scratch-deployment'!F96))</f>
        <v>server_bwd_flow_video_exit_mode = "udp" #"udp"/"file"/"serial"/"local"</v>
      </c>
    </row>
    <row r="101" spans="1:1" x14ac:dyDescent="0.3">
      <c r="A101" t="str">
        <f>IF(IF($E$1=1,'scratch-emulation'!F97,'scratch-deployment'!F97)=0," ",IF($E$1=1,'scratch-emulation'!F97,'scratch-deployment'!F97))</f>
        <v xml:space="preserve"> </v>
      </c>
    </row>
    <row r="102" spans="1:1" x14ac:dyDescent="0.3">
      <c r="A102" t="str">
        <f>IF(IF($E$1=1,'scratch-emulation'!F98,'scratch-deployment'!F98)=0," ",IF($E$1=1,'scratch-emulation'!F98,'scratch-deployment'!F98))</f>
        <v>server_bwd_flow_audio_entry_addr = (srv_ip,audio_link_1) #(ip,port)</v>
      </c>
    </row>
    <row r="103" spans="1:1" x14ac:dyDescent="0.3">
      <c r="A103" t="str">
        <f>IF(IF($E$1=1,'scratch-emulation'!F99,'scratch-deployment'!F99)=0," ",IF($E$1=1,'scratch-emulation'!F99,'scratch-deployment'!F99))</f>
        <v>server_bwd_flow_audio_exit_addr = (ms_com_ip,audio_link_2) #(ip,port)</v>
      </c>
    </row>
    <row r="104" spans="1:1" x14ac:dyDescent="0.3">
      <c r="A104" t="str">
        <f>IF(IF($E$1=1,'scratch-emulation'!F100,'scratch-deployment'!F100)=0," ",IF($E$1=1,'scratch-emulation'!F100,'scratch-deployment'!F100))</f>
        <v>server_bwd_flow_audio_entry_mode = "udp" #"udp"/"file"/"serial"/"local"</v>
      </c>
    </row>
    <row r="105" spans="1:1" x14ac:dyDescent="0.3">
      <c r="A105" t="str">
        <f>IF(IF($E$1=1,'scratch-emulation'!F101,'scratch-deployment'!F101)=0," ",IF($E$1=1,'scratch-emulation'!F101,'scratch-deployment'!F101))</f>
        <v>server_bwd_flow_audio_exit_mode = "udp" #"udp"/"file"/"serial"/"local"</v>
      </c>
    </row>
    <row r="106" spans="1:1" x14ac:dyDescent="0.3">
      <c r="A106" t="str">
        <f>IF(IF($E$1=1,'scratch-emulation'!F102,'scratch-deployment'!F102)=0," ",IF($E$1=1,'scratch-emulation'!F102,'scratch-deployment'!F102))</f>
        <v xml:space="preserve"> </v>
      </c>
    </row>
    <row r="107" spans="1:1" x14ac:dyDescent="0.3">
      <c r="A107" t="str">
        <f>IF(IF($E$1=1,'scratch-emulation'!F103,'scratch-deployment'!F103)=0," ",IF($E$1=1,'scratch-emulation'!F103,'scratch-deployment'!F103))</f>
        <v>##for ss_com (slave side communication module)</v>
      </c>
    </row>
    <row r="108" spans="1:1" x14ac:dyDescent="0.3">
      <c r="A108" t="str">
        <f>IF(IF($E$1=1,'scratch-emulation'!F104,'scratch-deployment'!F104)=0," ",IF($E$1=1,'scratch-emulation'!F104,'scratch-deployment'!F104))</f>
        <v>ss_com_fwd_flow_kinematic_entry_addr = (ss_com_ip,kin_link_2) #(ip,port)</v>
      </c>
    </row>
    <row r="109" spans="1:1" x14ac:dyDescent="0.3">
      <c r="A109" t="str">
        <f>IF(IF($E$1=1,'scratch-emulation'!F105,'scratch-deployment'!F105)=0," ",IF($E$1=1,'scratch-emulation'!F105,'scratch-deployment'!F105))</f>
        <v>ss_com_fwd_flow_kinematic_exit_addr = ('/dev/ttyUSB0',115200)</v>
      </c>
    </row>
    <row r="110" spans="1:1" x14ac:dyDescent="0.3">
      <c r="A110" t="str">
        <f>IF(IF($E$1=1,'scratch-emulation'!F106,'scratch-deployment'!F106)=0," ",IF($E$1=1,'scratch-emulation'!F106,'scratch-deployment'!F106))</f>
        <v>ss_com_fwd_flow_kinematic_entry_mode = "udp" #"udp"/"file"/"serial"/"local"</v>
      </c>
    </row>
    <row r="111" spans="1:1" x14ac:dyDescent="0.3">
      <c r="A111" t="str">
        <f>IF(IF($E$1=1,'scratch-emulation'!F107,'scratch-deployment'!F107)=0," ",IF($E$1=1,'scratch-emulation'!F107,'scratch-deployment'!F107))</f>
        <v>ss_com_fwd_flow_kinematic_exit_mode = "serial"</v>
      </c>
    </row>
    <row r="112" spans="1:1" x14ac:dyDescent="0.3">
      <c r="A112" t="str">
        <f>IF(IF($E$1=1,'scratch-emulation'!F108,'scratch-deployment'!F108)=0," ",IF($E$1=1,'scratch-emulation'!F108,'scratch-deployment'!F108))</f>
        <v xml:space="preserve"> </v>
      </c>
    </row>
    <row r="113" spans="1:1" x14ac:dyDescent="0.3">
      <c r="A113" t="str">
        <f>IF(IF($E$1=1,'scratch-emulation'!F109,'scratch-deployment'!F109)=0," ",IF($E$1=1,'scratch-emulation'!F109,'scratch-deployment'!F109))</f>
        <v>ss_com_bwd_flow_haptic_entry_addr = ('/dev/ttyUSB0',115200) #(ip,port)</v>
      </c>
    </row>
    <row r="114" spans="1:1" x14ac:dyDescent="0.3">
      <c r="A114" t="str">
        <f>IF(IF($E$1=1,'scratch-emulation'!F110,'scratch-deployment'!F110)=0," ",IF($E$1=1,'scratch-emulation'!F110,'scratch-deployment'!F110))</f>
        <v>ss_com_bwd_flow_haptic_exit_addr = ('/dev/ttyUSB0',115200)</v>
      </c>
    </row>
    <row r="115" spans="1:1" x14ac:dyDescent="0.3">
      <c r="A115" t="str">
        <f>IF(IF($E$1=1,'scratch-emulation'!F111,'scratch-deployment'!F111)=0," ",IF($E$1=1,'scratch-emulation'!F111,'scratch-deployment'!F111))</f>
        <v>ss_com_bwd_flow_haptic_entry_mode = "serial"</v>
      </c>
    </row>
    <row r="116" spans="1:1" x14ac:dyDescent="0.3">
      <c r="A116" t="str">
        <f>IF(IF($E$1=1,'scratch-emulation'!F112,'scratch-deployment'!F112)=0," ",IF($E$1=1,'scratch-emulation'!F112,'scratch-deployment'!F112))</f>
        <v>ss_com_bwd_flow_haptic_exit_mode = "serial"</v>
      </c>
    </row>
    <row r="117" spans="1:1" x14ac:dyDescent="0.3">
      <c r="A117" t="str">
        <f>IF(IF($E$1=1,'scratch-emulation'!F113,'scratch-deployment'!F113)=0," ",IF($E$1=1,'scratch-emulation'!F113,'scratch-deployment'!F113))</f>
        <v xml:space="preserve"> </v>
      </c>
    </row>
    <row r="118" spans="1:1" x14ac:dyDescent="0.3">
      <c r="A118" t="str">
        <f>IF(IF($E$1=1,'scratch-emulation'!F114,'scratch-deployment'!F114)=0," ",IF($E$1=1,'scratch-emulation'!F114,'scratch-deployment'!F114))</f>
        <v>ss_com_bwd_flow_video_entry_addr = (ss_com_ip, video_link_0)</v>
      </c>
    </row>
    <row r="119" spans="1:1" x14ac:dyDescent="0.3">
      <c r="A119" t="str">
        <f>IF(IF($E$1=1,'scratch-emulation'!F115,'scratch-deployment'!F115)=0," ",IF($E$1=1,'scratch-emulation'!F115,'scratch-deployment'!F115))</f>
        <v>ss_com_bwd_flow_video_exit_addr = (srv_ip,video_link_1) #(ip,port)</v>
      </c>
    </row>
    <row r="120" spans="1:1" x14ac:dyDescent="0.3">
      <c r="A120" t="str">
        <f>IF(IF($E$1=1,'scratch-emulation'!F116,'scratch-deployment'!F116)=0," ",IF($E$1=1,'scratch-emulation'!F116,'scratch-deployment'!F116))</f>
        <v>ss_com_bwd_flow_video_entry_mode ="udp"</v>
      </c>
    </row>
    <row r="121" spans="1:1" x14ac:dyDescent="0.3">
      <c r="A121" t="str">
        <f>IF(IF($E$1=1,'scratch-emulation'!F117,'scratch-deployment'!F117)=0," ",IF($E$1=1,'scratch-emulation'!F117,'scratch-deployment'!F117))</f>
        <v xml:space="preserve">ss_com_bwd_flow_video_exit_mode = "udp" </v>
      </c>
    </row>
    <row r="122" spans="1:1" x14ac:dyDescent="0.3">
      <c r="A122" t="str">
        <f>IF(IF($E$1=1,'scratch-emulation'!F118,'scratch-deployment'!F118)=0," ",IF($E$1=1,'scratch-emulation'!F118,'scratch-deployment'!F118))</f>
        <v xml:space="preserve"> </v>
      </c>
    </row>
    <row r="123" spans="1:1" x14ac:dyDescent="0.3">
      <c r="A123" t="str">
        <f>IF(IF($E$1=1,'scratch-emulation'!F119,'scratch-deployment'!F119)=0," ",IF($E$1=1,'scratch-emulation'!F119,'scratch-deployment'!F119))</f>
        <v>ss_com_bwd_flow_audio_entry_addr = (ss_com_ip, audio_link_0)</v>
      </c>
    </row>
    <row r="124" spans="1:1" x14ac:dyDescent="0.3">
      <c r="A124" t="str">
        <f>IF(IF($E$1=1,'scratch-emulation'!F120,'scratch-deployment'!F120)=0," ",IF($E$1=1,'scratch-emulation'!F120,'scratch-deployment'!F120))</f>
        <v>ss_com_bwd_flow_audio_exit_addr = (srv_ip,audio_link_1) #(ip,port)</v>
      </c>
    </row>
    <row r="125" spans="1:1" x14ac:dyDescent="0.3">
      <c r="A125" t="str">
        <f>IF(IF($E$1=1,'scratch-emulation'!F121,'scratch-deployment'!F121)=0," ",IF($E$1=1,'scratch-emulation'!F121,'scratch-deployment'!F121))</f>
        <v>ss_com_bwd_flow_audio_entry_mode = "udp"</v>
      </c>
    </row>
    <row r="126" spans="1:1" x14ac:dyDescent="0.3">
      <c r="A126" t="str">
        <f>IF(IF($E$1=1,'scratch-emulation'!F122,'scratch-deployment'!F122)=0," ",IF($E$1=1,'scratch-emulation'!F122,'scratch-deployment'!F122))</f>
        <v xml:space="preserve">ss_com_bwd_flow_audio_exit_mode = "udp" </v>
      </c>
    </row>
    <row r="127" spans="1:1" x14ac:dyDescent="0.3">
      <c r="A127" t="str">
        <f>IF(IF($E$1=1,'scratch-emulation'!F123,'scratch-deployment'!F123)=0," ",IF($E$1=1,'scratch-emulation'!F123,'scratch-deployment'!F123))</f>
        <v xml:space="preserve"> </v>
      </c>
    </row>
    <row r="128" spans="1:1" x14ac:dyDescent="0.3">
      <c r="A128" t="str">
        <f>IF(IF($E$1=1,'scratch-emulation'!F124,'scratch-deployment'!F124)=0," ",IF($E$1=1,'scratch-emulation'!F124,'scratch-deployment'!F124))</f>
        <v>ns3_EmulatedLinkBandwidth="1Mbps"</v>
      </c>
    </row>
    <row r="129" spans="1:1" x14ac:dyDescent="0.3">
      <c r="A129" t="str">
        <f>IF(IF($E$1=1,'scratch-emulation'!F125,'scratch-deployment'!F125)=0," ",IF($E$1=1,'scratch-emulation'!F125,'scratch-deployment'!F125))</f>
        <v>ns3_EmulatedLinkDelay="10ms"</v>
      </c>
    </row>
    <row r="130" spans="1:1" x14ac:dyDescent="0.3">
      <c r="A130" t="str">
        <f>IF(IF($E$1=1,'scratch-emulation'!F126,'scratch-deployment'!F126)=0," ",IF($E$1=1,'scratch-emulation'!F126,'scratch-deployment'!F126))</f>
        <v>ns3_PacketErrorModel="RateErrorModel"</v>
      </c>
    </row>
    <row r="131" spans="1:1" x14ac:dyDescent="0.3">
      <c r="A131" t="str">
        <f>IF(IF($E$1=1,'scratch-emulation'!F127,'scratch-deployment'!F127)=0," ",IF($E$1=1,'scratch-emulation'!F127,'scratch-deployment'!F127))</f>
        <v>ns3_PacketErrorRate_percent="0"</v>
      </c>
    </row>
    <row r="132" spans="1:1" x14ac:dyDescent="0.3">
      <c r="A132" t="str">
        <f>IF(IF($E$1=1,'scratch-emulation'!F128,'scratch-deployment'!F128)=0," ",IF($E$1=1,'scratch-emulation'!F128,'scratch-deployment'!F128))</f>
        <v>ns3_NS3EmulatorPath="~/Documents/myNs3/ns-allinone-3.27/ns-3.27/"</v>
      </c>
    </row>
    <row r="133" spans="1:1" x14ac:dyDescent="0.3">
      <c r="A133" t="str">
        <f>IF(IF($E$1=1,'scratch-emulation'!F129,'scratch-deployment'!F129)=0," ",IF($E$1=1,'scratch-emulation'!F129,'scratch-deployment'!F129))</f>
        <v xml:space="preserve"> </v>
      </c>
    </row>
    <row r="134" spans="1:1" x14ac:dyDescent="0.3">
      <c r="A134" t="str">
        <f>IF(IF($E$1=1,'scratch-emulation'!F130,'scratch-deployment'!F130)=0," ",IF($E$1=1,'scratch-emulation'!F130,'scratch-deployment'!F130))</f>
        <v xml:space="preserve"> </v>
      </c>
    </row>
    <row r="135" spans="1:1" x14ac:dyDescent="0.3">
      <c r="A135" t="str">
        <f>IF(IF($E$1=1,'scratch-emulation'!F131,'scratch-deployment'!F131)=0," ",IF($E$1=1,'scratch-emulation'!F131,'scratch-deployment'!F131))</f>
        <v xml:space="preserve"> </v>
      </c>
    </row>
    <row r="136" spans="1:1" x14ac:dyDescent="0.3">
      <c r="A136" t="str">
        <f>IF(IF($E$1=1,'scratch-emulation'!F132,'scratch-deployment'!F132)=0," ",IF($E$1=1,'scratch-emulation'!F132,'scratch-deployment'!F132))</f>
        <v xml:space="preserve"> </v>
      </c>
    </row>
    <row r="137" spans="1:1" x14ac:dyDescent="0.3">
      <c r="A137" t="str">
        <f>IF(IF($E$1=1,'scratch-emulation'!F133,'scratch-deployment'!F133)=0," ",IF($E$1=1,'scratch-emulation'!F133,'scratch-deployment'!F133))</f>
        <v xml:space="preserve"> </v>
      </c>
    </row>
    <row r="138" spans="1:1" x14ac:dyDescent="0.3">
      <c r="A138" t="str">
        <f>IF(IF($E$1=1,'scratch-emulation'!F134,'scratch-deployment'!F134)=0," ",IF($E$1=1,'scratch-emulation'!F134,'scratch-deployment'!F134))</f>
        <v xml:space="preserve"> </v>
      </c>
    </row>
    <row r="139" spans="1:1" x14ac:dyDescent="0.3">
      <c r="A139" t="str">
        <f>IF(IF($E$1=1,'scratch-emulation'!F135,'scratch-deployment'!F135)=0," ",IF($E$1=1,'scratch-emulation'!F135,'scratch-deployment'!F135))</f>
        <v xml:space="preserve"> </v>
      </c>
    </row>
    <row r="140" spans="1:1" x14ac:dyDescent="0.3">
      <c r="A140" t="str">
        <f>IF(IF($E$1=1,'scratch-emulation'!F136,'scratch-deployment'!F136)=0," ",IF($E$1=1,'scratch-emulation'!F136,'scratch-deployment'!F136))</f>
        <v xml:space="preserve"> </v>
      </c>
    </row>
    <row r="141" spans="1:1" x14ac:dyDescent="0.3">
      <c r="A141" t="str">
        <f>IF(IF($E$1=1,'scratch-emulation'!F137,'scratch-deployment'!F137)=0," ",IF($E$1=1,'scratch-emulation'!F137,'scratch-deployment'!F137))</f>
        <v xml:space="preserve"> </v>
      </c>
    </row>
    <row r="142" spans="1:1" x14ac:dyDescent="0.3">
      <c r="A142" t="str">
        <f>IF(IF($E$1=1,'scratch-emulation'!F138,'scratch-deployment'!F138)=0," ",IF($E$1=1,'scratch-emulation'!F138,'scratch-deployment'!F138))</f>
        <v xml:space="preserve"> </v>
      </c>
    </row>
    <row r="143" spans="1:1" x14ac:dyDescent="0.3">
      <c r="A143" t="str">
        <f>IF(IF($E$1=1,'scratch-emulation'!F139,'scratch-deployment'!F139)=0," ",IF($E$1=1,'scratch-emulation'!F139,'scratch-deployment'!F139))</f>
        <v xml:space="preserve"> </v>
      </c>
    </row>
    <row r="144" spans="1:1" x14ac:dyDescent="0.3">
      <c r="A144" t="str">
        <f>IF(IF($E$1=1,'scratch-emulation'!F140,'scratch-deployment'!F140)=0," ",IF($E$1=1,'scratch-emulation'!F140,'scratch-deployment'!F140))</f>
        <v xml:space="preserve"> </v>
      </c>
    </row>
    <row r="145" spans="1:1" x14ac:dyDescent="0.3">
      <c r="A145" t="str">
        <f>IF(IF($E$1=1,'scratch-emulation'!F141,'scratch-deployment'!F141)=0," ",IF($E$1=1,'scratch-emulation'!F141,'scratch-deployment'!F141))</f>
        <v xml:space="preserve"> </v>
      </c>
    </row>
    <row r="146" spans="1:1" x14ac:dyDescent="0.3">
      <c r="A146" t="str">
        <f>IF(IF($E$1=1,'scratch-emulation'!F142,'scratch-deployment'!F142)=0," ",IF($E$1=1,'scratch-emulation'!F142,'scratch-deployment'!F142))</f>
        <v xml:space="preserve"> </v>
      </c>
    </row>
    <row r="147" spans="1:1" x14ac:dyDescent="0.3">
      <c r="A147" t="str">
        <f>IF(IF($E$1=1,'scratch-emulation'!F143,'scratch-deployment'!F143)=0," ",IF($E$1=1,'scratch-emulation'!F143,'scratch-deployment'!F143))</f>
        <v xml:space="preserve"> </v>
      </c>
    </row>
    <row r="148" spans="1:1" x14ac:dyDescent="0.3">
      <c r="A148" t="str">
        <f>IF(IF($E$1=1,'scratch-emulation'!F144,'scratch-deployment'!F144)=0," ",IF($E$1=1,'scratch-emulation'!F144,'scratch-deployment'!F144))</f>
        <v xml:space="preserve"> </v>
      </c>
    </row>
    <row r="149" spans="1:1" x14ac:dyDescent="0.3">
      <c r="A149" t="str">
        <f>IF(IF($E$1=1,'scratch-emulation'!F145,'scratch-deployment'!F145)=0," ",IF($E$1=1,'scratch-emulation'!F145,'scratch-deployment'!F145))</f>
        <v xml:space="preserve"> </v>
      </c>
    </row>
    <row r="150" spans="1:1" x14ac:dyDescent="0.3">
      <c r="A150" t="str">
        <f>IF(IF($E$1=1,'scratch-emulation'!F146,'scratch-deployment'!F146)=0," ",IF($E$1=1,'scratch-emulation'!F146,'scratch-deployment'!F146))</f>
        <v xml:space="preserve"> </v>
      </c>
    </row>
    <row r="151" spans="1:1" x14ac:dyDescent="0.3">
      <c r="A151" t="str">
        <f>IF(IF($E$1=1,'scratch-emulation'!F147,'scratch-deployment'!F147)=0," ",IF($E$1=1,'scratch-emulation'!F147,'scratch-deployment'!F147))</f>
        <v xml:space="preserve"> </v>
      </c>
    </row>
    <row r="152" spans="1:1" x14ac:dyDescent="0.3">
      <c r="A152" t="str">
        <f>IF(IF($E$1=1,'scratch-emulation'!F148,'scratch-deployment'!F148)=0," ",IF($E$1=1,'scratch-emulation'!F148,'scratch-deployment'!F148))</f>
        <v xml:space="preserve"> </v>
      </c>
    </row>
    <row r="153" spans="1:1" x14ac:dyDescent="0.3">
      <c r="A153" t="str">
        <f>IF(IF($E$1=1,'scratch-emulation'!F149,'scratch-deployment'!F149)=0," ",IF($E$1=1,'scratch-emulation'!F149,'scratch-deployment'!F149))</f>
        <v xml:space="preserve"> </v>
      </c>
    </row>
    <row r="154" spans="1:1" x14ac:dyDescent="0.3">
      <c r="A154" t="str">
        <f>IF(IF($E$1=1,'scratch-emulation'!F150,'scratch-deployment'!F150)=0," ",IF($E$1=1,'scratch-emulation'!F150,'scratch-deployment'!F150))</f>
        <v xml:space="preserve"> </v>
      </c>
    </row>
    <row r="155" spans="1:1" x14ac:dyDescent="0.3">
      <c r="A155" t="str">
        <f>IF(IF($E$1=1,'scratch-emulation'!F151,'scratch-deployment'!F151)=0," ",IF($E$1=1,'scratch-emulation'!F151,'scratch-deployment'!F151))</f>
        <v xml:space="preserve"> </v>
      </c>
    </row>
    <row r="156" spans="1:1" x14ac:dyDescent="0.3">
      <c r="A156" t="str">
        <f>IF(IF($E$1=1,'scratch-emulation'!F152,'scratch-deployment'!F152)=0," ",IF($E$1=1,'scratch-emulation'!F152,'scratch-deployment'!F152))</f>
        <v xml:space="preserve"> </v>
      </c>
    </row>
    <row r="157" spans="1:1" x14ac:dyDescent="0.3">
      <c r="A157" t="str">
        <f>IF(IF($E$1=1,'scratch-emulation'!F153,'scratch-deployment'!F153)=0," ",IF($E$1=1,'scratch-emulation'!F153,'scratch-deployment'!F153))</f>
        <v xml:space="preserve"> </v>
      </c>
    </row>
    <row r="158" spans="1:1" x14ac:dyDescent="0.3">
      <c r="A158" t="str">
        <f>IF(IF($E$1=1,'scratch-emulation'!F154,'scratch-deployment'!F154)=0," ",IF($E$1=1,'scratch-emulation'!F154,'scratch-deployment'!F154))</f>
        <v xml:space="preserve"> </v>
      </c>
    </row>
    <row r="159" spans="1:1" x14ac:dyDescent="0.3">
      <c r="A159" t="str">
        <f>IF(IF($E$1=1,'scratch-emulation'!F155,'scratch-deployment'!F155)=0," ",IF($E$1=1,'scratch-emulation'!F155,'scratch-deployment'!F155))</f>
        <v xml:space="preserve"> </v>
      </c>
    </row>
    <row r="160" spans="1:1" x14ac:dyDescent="0.3">
      <c r="A160" t="str">
        <f>IF(IF($E$1=1,'scratch-emulation'!F156,'scratch-deployment'!F156)=0," ",IF($E$1=1,'scratch-emulation'!F156,'scratch-deployment'!F156))</f>
        <v xml:space="preserve"> </v>
      </c>
    </row>
    <row r="161" spans="1:1" x14ac:dyDescent="0.3">
      <c r="A161" t="str">
        <f>IF(IF($E$1=1,'scratch-emulation'!F157,'scratch-deployment'!F157)=0," ",IF($E$1=1,'scratch-emulation'!F157,'scratch-deployment'!F157))</f>
        <v xml:space="preserve"> </v>
      </c>
    </row>
  </sheetData>
  <mergeCells count="1">
    <mergeCell ref="B8:E15"/>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Readme</vt:lpstr>
      <vt:lpstr>Mode Selection</vt:lpstr>
      <vt:lpstr>Emulation Mode</vt:lpstr>
      <vt:lpstr>Deployment Mode</vt:lpstr>
      <vt:lpstr>scratch-deployment</vt:lpstr>
      <vt:lpstr>scratch-emulation</vt:lpstr>
      <vt:lpstr>generated-file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kpol</dc:creator>
  <cp:lastModifiedBy>kpol</cp:lastModifiedBy>
  <dcterms:created xsi:type="dcterms:W3CDTF">2017-12-28T22:32:10Z</dcterms:created>
  <dcterms:modified xsi:type="dcterms:W3CDTF">2018-02-20T03:33:58Z</dcterms:modified>
</cp:coreProperties>
</file>